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100"/>
  </bookViews>
  <sheets>
    <sheet name="FROTA_COMPLETA" sheetId="1" r:id="rId1"/>
    <sheet name="VEICULOS POR SET-ATUALIZADA" sheetId="2" r:id="rId2"/>
    <sheet name="INFORMAÇÕES D VEÍCULOS CONDUTOR" sheetId="3" r:id="rId3"/>
    <sheet name="GLOSAS E ABATIMENTOS" sheetId="4" r:id="rId4"/>
  </sheets>
  <externalReferences>
    <externalReference r:id="rId5"/>
  </externalReferences>
  <definedNames>
    <definedName name="_xlnm._FilterDatabase" localSheetId="0" hidden="1">FROTA_COMPLETA!$A$108:$M$108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4" i="1" l="1"/>
  <c r="G179" i="1" l="1"/>
  <c r="M99" i="1" l="1"/>
  <c r="L133" i="1" l="1"/>
  <c r="L39" i="1" l="1"/>
  <c r="M39" i="1"/>
  <c r="T31" i="1"/>
  <c r="L77" i="1"/>
  <c r="M77" i="1"/>
  <c r="I4" i="2"/>
  <c r="L25" i="1"/>
  <c r="M25" i="1"/>
  <c r="L76" i="1"/>
  <c r="M76" i="1"/>
  <c r="L115" i="1"/>
  <c r="M115" i="1"/>
  <c r="F178" i="1"/>
  <c r="L161" i="1" l="1"/>
  <c r="M161" i="1"/>
  <c r="M18" i="1"/>
  <c r="F60" i="1" l="1"/>
  <c r="R6" i="4" l="1"/>
  <c r="I22" i="2"/>
  <c r="C198" i="2"/>
  <c r="F80" i="1"/>
  <c r="F81" i="1" s="1"/>
  <c r="F43" i="1"/>
  <c r="L79" i="1"/>
  <c r="M79" i="1"/>
  <c r="L78" i="1"/>
  <c r="H201" i="2" l="1"/>
  <c r="H203" i="2"/>
  <c r="H208" i="2"/>
  <c r="H205" i="2"/>
  <c r="H204" i="2"/>
  <c r="F105" i="1" l="1"/>
  <c r="L104" i="1"/>
  <c r="F29" i="1"/>
  <c r="I193" i="2"/>
  <c r="I190" i="2"/>
  <c r="I187" i="2"/>
  <c r="I176" i="2"/>
  <c r="I169" i="2"/>
  <c r="I165" i="2"/>
  <c r="I161" i="2"/>
  <c r="I157" i="2"/>
  <c r="I141" i="2"/>
  <c r="I110" i="2"/>
  <c r="I94" i="2"/>
  <c r="I73" i="2"/>
  <c r="I62" i="2"/>
  <c r="I59" i="2"/>
  <c r="I38" i="2"/>
  <c r="I33" i="2"/>
  <c r="I29" i="2"/>
  <c r="I26" i="2"/>
  <c r="I18" i="2"/>
  <c r="I14" i="2"/>
  <c r="I10" i="2"/>
  <c r="I7" i="2"/>
  <c r="F90" i="1"/>
  <c r="F125" i="1"/>
  <c r="G70" i="1"/>
  <c r="H206" i="2" l="1"/>
  <c r="H209" i="2"/>
  <c r="H207" i="2"/>
  <c r="H213" i="2"/>
  <c r="H218" i="2"/>
  <c r="C209" i="2"/>
  <c r="R35" i="4"/>
  <c r="H197" i="2"/>
  <c r="R23" i="4"/>
  <c r="L98" i="1"/>
  <c r="L57" i="1"/>
  <c r="M57" i="1"/>
  <c r="R45" i="4" l="1"/>
  <c r="H217" i="2"/>
  <c r="M124" i="1"/>
  <c r="L124" i="1"/>
  <c r="L42" i="1"/>
  <c r="M42" i="1"/>
  <c r="R88" i="4"/>
  <c r="R77" i="4"/>
  <c r="R67" i="4"/>
  <c r="R54" i="4"/>
  <c r="R12" i="4"/>
  <c r="E188" i="1"/>
  <c r="E189" i="1" s="1"/>
  <c r="G173" i="1"/>
  <c r="M172" i="1"/>
  <c r="L172" i="1"/>
  <c r="G172" i="1"/>
  <c r="M171" i="1"/>
  <c r="L171" i="1"/>
  <c r="G171" i="1"/>
  <c r="M170" i="1"/>
  <c r="L170" i="1"/>
  <c r="G170" i="1"/>
  <c r="M169" i="1"/>
  <c r="L169" i="1"/>
  <c r="G169" i="1"/>
  <c r="M168" i="1"/>
  <c r="L168" i="1"/>
  <c r="G168" i="1"/>
  <c r="M167" i="1"/>
  <c r="L167" i="1"/>
  <c r="G167" i="1"/>
  <c r="M166" i="1"/>
  <c r="L166" i="1"/>
  <c r="G166" i="1"/>
  <c r="M165" i="1"/>
  <c r="L165" i="1"/>
  <c r="G165" i="1"/>
  <c r="M164" i="1"/>
  <c r="L164" i="1"/>
  <c r="G164" i="1"/>
  <c r="M163" i="1"/>
  <c r="L163" i="1"/>
  <c r="G163" i="1"/>
  <c r="M162" i="1"/>
  <c r="L162" i="1"/>
  <c r="G162" i="1"/>
  <c r="M160" i="1"/>
  <c r="L160" i="1"/>
  <c r="G160" i="1"/>
  <c r="M159" i="1"/>
  <c r="L159" i="1"/>
  <c r="G159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37" i="1"/>
  <c r="L137" i="1"/>
  <c r="G137" i="1"/>
  <c r="M136" i="1"/>
  <c r="L136" i="1"/>
  <c r="G136" i="1"/>
  <c r="M135" i="1"/>
  <c r="L135" i="1"/>
  <c r="G135" i="1"/>
  <c r="M134" i="1"/>
  <c r="L134" i="1"/>
  <c r="G134" i="1"/>
  <c r="M132" i="1"/>
  <c r="L132" i="1"/>
  <c r="G132" i="1"/>
  <c r="M131" i="1"/>
  <c r="L131" i="1"/>
  <c r="G131" i="1"/>
  <c r="L130" i="1"/>
  <c r="M129" i="1"/>
  <c r="L129" i="1"/>
  <c r="G129" i="1"/>
  <c r="G124" i="1"/>
  <c r="M123" i="1"/>
  <c r="L123" i="1"/>
  <c r="G123" i="1"/>
  <c r="M122" i="1"/>
  <c r="L122" i="1"/>
  <c r="M121" i="1"/>
  <c r="L121" i="1"/>
  <c r="G121" i="1"/>
  <c r="M120" i="1"/>
  <c r="L120" i="1"/>
  <c r="G120" i="1"/>
  <c r="M119" i="1"/>
  <c r="L119" i="1"/>
  <c r="M118" i="1"/>
  <c r="L118" i="1"/>
  <c r="M117" i="1"/>
  <c r="L117" i="1"/>
  <c r="M116" i="1"/>
  <c r="L116" i="1"/>
  <c r="G116" i="1"/>
  <c r="M114" i="1"/>
  <c r="L114" i="1"/>
  <c r="G114" i="1"/>
  <c r="M113" i="1"/>
  <c r="L113" i="1"/>
  <c r="G113" i="1"/>
  <c r="M112" i="1"/>
  <c r="L112" i="1"/>
  <c r="G112" i="1"/>
  <c r="M111" i="1"/>
  <c r="L111" i="1"/>
  <c r="M110" i="1"/>
  <c r="L110" i="1"/>
  <c r="G110" i="1"/>
  <c r="M109" i="1"/>
  <c r="L109" i="1"/>
  <c r="G109" i="1"/>
  <c r="M103" i="1"/>
  <c r="L103" i="1"/>
  <c r="G103" i="1"/>
  <c r="M101" i="1"/>
  <c r="L101" i="1"/>
  <c r="M100" i="1"/>
  <c r="L100" i="1"/>
  <c r="M98" i="1"/>
  <c r="G98" i="1"/>
  <c r="M96" i="1"/>
  <c r="L96" i="1"/>
  <c r="M95" i="1"/>
  <c r="L95" i="1"/>
  <c r="G95" i="1"/>
  <c r="M94" i="1"/>
  <c r="L94" i="1"/>
  <c r="M89" i="1"/>
  <c r="L89" i="1"/>
  <c r="L88" i="1"/>
  <c r="M87" i="1"/>
  <c r="L87" i="1"/>
  <c r="M86" i="1"/>
  <c r="L86" i="1"/>
  <c r="G86" i="1"/>
  <c r="M85" i="1"/>
  <c r="L85" i="1"/>
  <c r="M84" i="1"/>
  <c r="L84" i="1"/>
  <c r="G84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M68" i="1"/>
  <c r="L68" i="1"/>
  <c r="G68" i="1"/>
  <c r="M66" i="1"/>
  <c r="L66" i="1"/>
  <c r="G66" i="1"/>
  <c r="M65" i="1"/>
  <c r="L65" i="1"/>
  <c r="G65" i="1"/>
  <c r="M64" i="1"/>
  <c r="L64" i="1"/>
  <c r="G64" i="1"/>
  <c r="M59" i="1"/>
  <c r="L59" i="1"/>
  <c r="G59" i="1"/>
  <c r="M58" i="1"/>
  <c r="L58" i="1"/>
  <c r="G58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M47" i="1"/>
  <c r="L47" i="1"/>
  <c r="M41" i="1"/>
  <c r="L41" i="1"/>
  <c r="G41" i="1"/>
  <c r="M40" i="1"/>
  <c r="L40" i="1"/>
  <c r="G40" i="1"/>
  <c r="M38" i="1"/>
  <c r="L38" i="1"/>
  <c r="M37" i="1"/>
  <c r="L37" i="1"/>
  <c r="G37" i="1"/>
  <c r="M34" i="1"/>
  <c r="L34" i="1"/>
  <c r="G34" i="1"/>
  <c r="M33" i="1"/>
  <c r="L33" i="1"/>
  <c r="M28" i="1"/>
  <c r="L28" i="1"/>
  <c r="G28" i="1"/>
  <c r="M27" i="1"/>
  <c r="L27" i="1"/>
  <c r="G27" i="1"/>
  <c r="L26" i="1"/>
  <c r="M24" i="1"/>
  <c r="L24" i="1"/>
  <c r="M23" i="1"/>
  <c r="L23" i="1"/>
  <c r="G23" i="1"/>
  <c r="M21" i="1"/>
  <c r="L21" i="1"/>
  <c r="G21" i="1"/>
  <c r="M20" i="1"/>
  <c r="L20" i="1"/>
  <c r="G20" i="1"/>
  <c r="M19" i="1"/>
  <c r="L19" i="1"/>
  <c r="G19" i="1"/>
  <c r="L18" i="1"/>
  <c r="G18" i="1"/>
  <c r="M17" i="1"/>
  <c r="L17" i="1"/>
  <c r="G17" i="1"/>
  <c r="M16" i="1"/>
  <c r="L16" i="1"/>
  <c r="G16" i="1"/>
  <c r="M15" i="1"/>
  <c r="L15" i="1"/>
  <c r="G15" i="1"/>
  <c r="M13" i="1"/>
  <c r="L13" i="1"/>
  <c r="G13" i="1"/>
  <c r="M12" i="1"/>
  <c r="L12" i="1"/>
  <c r="L5" i="1"/>
  <c r="M4" i="1"/>
  <c r="L4" i="1"/>
  <c r="G105" i="1" l="1"/>
  <c r="F106" i="1" s="1"/>
  <c r="G43" i="1"/>
  <c r="F44" i="1" s="1"/>
  <c r="G60" i="1"/>
  <c r="F61" i="1" s="1"/>
  <c r="G90" i="1"/>
  <c r="F91" i="1" s="1"/>
  <c r="G125" i="1"/>
  <c r="F126" i="1" s="1"/>
  <c r="G29" i="1"/>
  <c r="F30" i="1" s="1"/>
  <c r="H215" i="2"/>
  <c r="H202" i="2"/>
  <c r="G178" i="1"/>
  <c r="F180" i="1" l="1"/>
  <c r="H194" i="1"/>
  <c r="H199" i="1"/>
  <c r="E195" i="1"/>
  <c r="E211" i="1"/>
  <c r="E194" i="1"/>
  <c r="H208" i="1"/>
  <c r="E199" i="1"/>
  <c r="H198" i="1"/>
  <c r="H210" i="1"/>
  <c r="H206" i="1"/>
  <c r="H196" i="1"/>
  <c r="H202" i="1"/>
  <c r="H219" i="2"/>
  <c r="H197" i="1" l="1"/>
  <c r="H200" i="1"/>
  <c r="H195" i="1"/>
  <c r="H211" i="1"/>
  <c r="E206" i="1"/>
  <c r="E208" i="1"/>
  <c r="E197" i="1"/>
  <c r="E204" i="1"/>
  <c r="E196" i="1"/>
  <c r="E200" i="1"/>
  <c r="E210" i="1"/>
  <c r="E212" i="1" l="1"/>
  <c r="H212" i="1" l="1"/>
</calcChain>
</file>

<file path=xl/comments1.xml><?xml version="1.0" encoding="utf-8"?>
<comments xmlns="http://schemas.openxmlformats.org/spreadsheetml/2006/main">
  <authors>
    <author/>
    <author>Usuario</author>
    <author>usuário</author>
    <author>Usuário</author>
    <author>USUÁRIO</author>
  </authors>
  <commentList>
    <comment ref="C4" authorId="0">
      <text>
        <r>
          <rPr>
            <sz val="11"/>
            <color rgb="FF000000"/>
            <rFont val="Calibri"/>
            <family val="2"/>
            <charset val="1"/>
          </rPr>
          <t>USUÁRIO:Veículo Substituindo: Sandero QOR-2330
Cedido pela AGRESTE SANEAMENTO</t>
        </r>
      </text>
    </comment>
    <comment ref="D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SANDERO de placa QQW-0450 no dia 06/07/2020
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K4" authorId="0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7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MOTO CARGO</t>
        </r>
      </text>
    </comment>
    <comment ref="D12" authorId="0">
      <text>
        <r>
          <rPr>
            <sz val="11"/>
            <color rgb="FF000000"/>
            <rFont val="Calibri"/>
            <family val="2"/>
            <charset val="1"/>
          </rPr>
          <t>USUÁRIO:S10 - QLI-4392</t>
        </r>
      </text>
    </comment>
    <comment ref="C13" authorId="0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D15" authorId="0">
      <text>
        <r>
          <rPr>
            <sz val="11"/>
            <color rgb="FF000000"/>
            <rFont val="Calibri"/>
            <family val="2"/>
            <charset val="1"/>
          </rPr>
          <t>VEÍCULO SUBSTITUINDO GOL QLI-5561, EM 21.03.2019</t>
        </r>
      </text>
    </comment>
    <comment ref="C16" authorId="0">
      <text>
        <r>
          <rPr>
            <sz val="11"/>
            <color rgb="FF000000"/>
            <rFont val="Calibri"/>
            <family val="2"/>
            <charset val="1"/>
          </rPr>
          <t>USUÁRIO:Substituindo o veículo S10 QLI-4382</t>
        </r>
      </text>
    </comment>
    <comment ref="C17" authorId="0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18" authorId="0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19" authorId="0">
      <text>
        <r>
          <rPr>
            <sz val="11"/>
            <color rgb="FF000000"/>
            <rFont val="Calibri"/>
            <family val="2"/>
            <charset val="1"/>
          </rPr>
          <t>USUÁRIO:SAVEIRO QLK-0562</t>
        </r>
      </text>
    </comment>
    <comment ref="C20" authorId="0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2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Substituiu OROCH QLH-0395 no dia 01/02/2021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>VEICULO SUBSTITUINDO QLL-3702
DATA:11/11/2019. SAVEIRO DE PLACA (QWG-6510), FOI SUBSTITUIDA PELA OROCH DE PLACA (SAA3H68), NO DIA 03/12/2021.</t>
        </r>
      </text>
    </comment>
    <comment ref="D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E24" authorId="3">
      <text>
        <r>
          <rPr>
            <b/>
            <sz val="9"/>
            <color indexed="81"/>
            <rFont val="Segoe UI"/>
            <family val="2"/>
          </rPr>
          <t>Veículo era da UNFA</t>
        </r>
      </text>
    </comment>
    <comment ref="D2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26" authorId="3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2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28" authorId="0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C33" authorId="0">
      <text>
        <r>
          <rPr>
            <sz val="11"/>
            <color rgb="FF000000"/>
            <rFont val="Calibri"/>
            <family val="2"/>
            <charset val="1"/>
          </rPr>
          <t>VEICULO TROCADO EM 31.07.2018. SAIU PALIO QLD3901. O MESMO APRESENTAVA AVARIAS NAS LATERAIS</t>
        </r>
      </text>
    </comment>
    <comment ref="D33" authorId="4">
      <text>
        <r>
          <rPr>
            <b/>
            <sz val="9"/>
            <color indexed="81"/>
            <rFont val="Tahoma"/>
            <family val="2"/>
          </rPr>
          <t>USUÁRIO:</t>
        </r>
        <r>
          <rPr>
            <sz val="9"/>
            <color indexed="81"/>
            <rFont val="Tahoma"/>
            <family val="2"/>
          </rPr>
          <t xml:space="preserve">
VEÍCULO PERTENCEU A FROTA DA GESUP ATÉ  AS 10:00H DO DIA 13/04/2020.</t>
        </r>
      </text>
    </comment>
    <comment ref="E33" authorId="3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E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C37" authorId="0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37" authorId="3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K37" authorId="0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38" authorId="0">
      <text>
        <r>
          <rPr>
            <sz val="11"/>
            <color rgb="FF000000"/>
            <rFont val="Calibri"/>
            <family val="2"/>
            <charset val="1"/>
          </rPr>
          <t>Veículo substituido GOL – QLJ-6771 saída em 23/07/19</t>
        </r>
      </text>
    </comment>
    <comment ref="C40" authorId="0">
      <text>
        <r>
          <rPr>
            <sz val="11"/>
            <color rgb="FF000000"/>
            <rFont val="Calibri"/>
            <family val="2"/>
            <charset val="1"/>
          </rPr>
          <t>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GOL PERTENCIA A UNLE fazendo permuta no dia 30/07/2021</t>
        </r>
      </text>
    </comment>
    <comment ref="C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C47" authorId="0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47" authorId="3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H47" authorId="3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48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48" authorId="3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H48" authorId="3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49" authorId="0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50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50" authorId="0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50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51" authorId="0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51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52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H52" authorId="0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53" authorId="0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53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54" authorId="0">
      <text>
        <r>
          <rPr>
            <sz val="11"/>
            <color rgb="FF000000"/>
            <rFont val="Calibri"/>
            <family val="2"/>
            <charset val="1"/>
          </rPr>
          <t>SUBSTITUINDO O VEÍCULO OROCH QLF-8719</t>
        </r>
      </text>
    </comment>
    <comment ref="E54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5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55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56" authorId="0">
      <text>
        <r>
          <rPr>
            <sz val="11"/>
            <color rgb="FF000000"/>
            <rFont val="Calibri"/>
            <family val="2"/>
            <charset val="1"/>
          </rPr>
          <t>VÉICULO SUBSTITUÍNDO SANDERO QLF-4839, EM 23.01.2019
VINDO DA SPORTCAR.</t>
        </r>
      </text>
    </comment>
    <comment ref="E56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E57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8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14.11.2018, ENTRANDO NA BRASCAR A PARTIR DESTA DATA. SANDERO QLE 4599 SUBSTITUIDO PELO GOL QLL 9538</t>
        </r>
      </text>
    </comment>
    <comment ref="D58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D6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6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66" authorId="0">
      <text>
        <r>
          <rPr>
            <sz val="11"/>
            <color rgb="FF000000"/>
            <rFont val="Calibri"/>
            <family val="2"/>
            <charset val="1"/>
          </rPr>
          <t>VEÍCULO SUBSTITUINDO GOL QLD-1260, EM 21.02.2019</t>
        </r>
      </text>
    </comment>
    <comment ref="D66" authorId="0">
      <text>
        <r>
          <rPr>
            <sz val="11"/>
            <color rgb="FF000000"/>
            <rFont val="Calibri"/>
            <family val="2"/>
            <charset val="1"/>
          </rPr>
          <t>LICENCIAMENTO 2018 ENTRGUE EM 05.07.2018</t>
        </r>
      </text>
    </comment>
    <comment ref="C68" authorId="0">
      <text>
        <r>
          <rPr>
            <sz val="11"/>
            <color rgb="FF000000"/>
            <rFont val="Calibri"/>
            <family val="2"/>
            <charset val="1"/>
          </rPr>
          <t>VEÍCULO SUBSTITUINDO GOL QLD-1340, EM 20.02.2019</t>
        </r>
      </text>
    </comment>
    <comment ref="D68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0" authorId="0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71" authorId="0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71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2" authorId="0">
      <text>
        <r>
          <rPr>
            <sz val="11"/>
            <color rgb="FF000000"/>
            <rFont val="Calibri"/>
            <family val="2"/>
            <charset val="1"/>
          </rPr>
          <t>KOMBI NMI-4983 SUBSTITUIDO PELO OROCH QLG-7254 ANO 2018/2019</t>
        </r>
      </text>
    </comment>
    <comment ref="C73" authorId="0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74" authorId="0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C7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VEICULO S10 QLK-3411 no dia 25/03.</t>
        </r>
      </text>
    </comment>
    <comment ref="E75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4" authorId="0">
      <text>
        <r>
          <rPr>
            <sz val="11"/>
            <color rgb="FF000000"/>
            <rFont val="Calibri"/>
            <family val="2"/>
            <charset val="1"/>
          </rPr>
          <t>Veículo anterior: GOL – QLF-2044</t>
        </r>
      </text>
    </comment>
    <comment ref="E84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K84" authorId="0">
      <text>
        <r>
          <rPr>
            <sz val="11"/>
            <color rgb="FF000000"/>
            <rFont val="Calibri"/>
            <family val="2"/>
            <charset val="1"/>
          </rPr>
          <t>Recebimento anterior: 07/07/19</t>
        </r>
      </text>
    </comment>
    <comment ref="D85" authorId="0">
      <text>
        <r>
          <rPr>
            <sz val="11"/>
            <color rgb="FF000000"/>
            <rFont val="Calibri"/>
            <family val="2"/>
            <charset val="1"/>
          </rPr>
          <t>VEICULO SUBSTITUINDO GOL DE PLACA QLG-8367
VEIO PRA SUPTRAN NO DIA 04/02/2022 DA GECAM/SUMAQ</t>
        </r>
      </text>
    </comment>
    <comment ref="E85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H85" authorId="0">
      <text>
        <r>
          <rPr>
            <sz val="11"/>
            <color rgb="FF000000"/>
            <rFont val="Calibri"/>
            <family val="2"/>
            <charset val="1"/>
          </rPr>
          <t>Usuario:
Substituindo o motorista Aristeu (motorista da Casal) iniciando suas atividades no setor a partir do dia 21/10/19</t>
        </r>
      </text>
    </comment>
    <comment ref="D86" authorId="0">
      <text>
        <r>
          <rPr>
            <sz val="11"/>
            <color rgb="FF000000"/>
            <rFont val="Calibri"/>
            <family val="2"/>
            <charset val="1"/>
          </rPr>
          <t>VEÍCULO SUBSTITUINDO O GOL DE PLACA QLG-8377
07/11/2019</t>
        </r>
      </text>
    </comment>
    <comment ref="E86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87" authorId="0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K87" authorId="0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88" authorId="0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89" authorId="0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H8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94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94" authorId="3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95" authorId="0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95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K95" authorId="0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C96" authorId="0">
      <text>
        <r>
          <rPr>
            <sz val="11"/>
            <color rgb="FF000000"/>
            <rFont val="Calibri"/>
            <family val="2"/>
            <charset val="1"/>
          </rPr>
          <t>VEICULO PALIO QLG0058 SUBSTITUIDO EM 14.11.2018 PELO GOL QLM4278</t>
        </r>
      </text>
    </comment>
    <comment ref="D96" authorId="1">
      <text>
        <r>
          <rPr>
            <b/>
            <sz val="9"/>
            <color indexed="81"/>
            <rFont val="Tahoma"/>
            <family val="2"/>
          </rPr>
          <t>Usuario:
Substituiu GOL QLM-4278 no dia 10/02</t>
        </r>
      </text>
    </comment>
    <comment ref="C98" authorId="0">
      <text>
        <r>
          <rPr>
            <sz val="11"/>
            <color rgb="FF000000"/>
            <rFont val="Calibri"/>
            <family val="2"/>
            <charset val="1"/>
          </rPr>
          <t>VEICULO SUBSTITUIDO PALIO PLACA ORI-3023, SUBSTITUIDO EM 20.07.2018. O MESMO ERA  LOCADO PELA PB SERVIÇOS E A PARTIR DESTA DATA SERÁ LOCADO PELA EQUILIBRIO.</t>
        </r>
      </text>
    </comment>
    <comment ref="C100" authorId="0">
      <text>
        <r>
          <rPr>
            <sz val="11"/>
            <color rgb="FF000000"/>
            <rFont val="Calibri"/>
            <family val="2"/>
            <charset val="1"/>
          </rPr>
          <t>VEÍCULO ENTROU NA FROTA EM 01.02.2019  COM DURAÇÃO DE 6 MESES.</t>
        </r>
      </text>
    </comment>
    <comment ref="D100" authorId="0">
      <text>
        <r>
          <rPr>
            <sz val="11"/>
            <color rgb="FF000000"/>
            <rFont val="Calibri"/>
            <family val="2"/>
            <charset val="1"/>
          </rPr>
          <t>Veículo substituido Gol QLI-3561 em 23.07.19
VEIO DA GESMET PARA SUPTRAN NO DIA 04/02/2021.</t>
        </r>
      </text>
    </comment>
    <comment ref="D101" authorId="0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K101" authorId="0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D10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QLI-6199 no dia 30/09 / SUBSTITUINDO AMAROK QLG-6866 no dia 02/09/2021 AS 13:40</t>
        </r>
      </text>
    </comment>
    <comment ref="E11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111" authorId="0">
      <text>
        <r>
          <rPr>
            <sz val="11"/>
            <color rgb="FF000000"/>
            <rFont val="Calibri"/>
            <family val="2"/>
            <charset val="1"/>
          </rPr>
          <t>Veículo substituido Amarok QLF-0411</t>
        </r>
      </text>
    </comment>
    <comment ref="E11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H111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14/10/2020. motorista anterior DIOGO LUCIO LIMA BARBOSA.
MANOEL FOI REMANEJADO P/ ESSE VEÍCULO 01/08/2022.
</t>
        </r>
      </text>
    </comment>
    <comment ref="C112" authorId="0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112" authorId="3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1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QLF-2011 com Bastante problema no dia 23/06.</t>
        </r>
      </text>
    </comment>
    <comment ref="C114" authorId="0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11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116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6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C117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7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QTT-9219 NO DIA 12/07/2022</t>
        </r>
      </text>
    </comment>
    <comment ref="H11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119" authorId="0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119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GOL QTT-8350 NO DIA 12/07/2022</t>
        </r>
      </text>
    </comment>
    <comment ref="D120" authorId="0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H12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EM 27/05/2022 O METUSAEL FOI DISPENSADO.
EM Substituindo Maciel Nogueira
no dia 25/09/2019.</t>
        </r>
      </text>
    </comment>
    <comment ref="C123" authorId="0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123" authorId="0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124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129" authorId="0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12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K129" authorId="0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13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131" authorId="0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K131" authorId="0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B13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sendo faturado por padrão E3 ( SAVEIRO Simples )
</t>
        </r>
      </text>
    </comment>
    <comment ref="C132" authorId="0">
      <text>
        <r>
          <rPr>
            <sz val="11"/>
            <color rgb="FF000000"/>
            <rFont val="Calibri"/>
            <family val="2"/>
            <charset val="1"/>
          </rPr>
          <t>SAVEIRO ESTENDIDA Veículo substituido:
Moto QLC-8476</t>
        </r>
      </text>
    </comment>
    <comment ref="D13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 MOTO QWG-5790 no dia 18/12</t>
        </r>
      </text>
    </comment>
    <comment ref="K132" authorId="0">
      <text>
        <r>
          <rPr>
            <sz val="11"/>
            <color rgb="FF000000"/>
            <rFont val="Calibri"/>
            <family val="2"/>
            <charset val="1"/>
          </rPr>
          <t>Vencimento da anterior: 6/9/2016</t>
        </r>
      </text>
    </comment>
    <comment ref="D1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3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36" authorId="0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36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3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3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3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40" authorId="0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41" authorId="0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42" authorId="0">
      <text>
        <r>
          <rPr>
            <sz val="11"/>
            <color rgb="FF000000"/>
            <rFont val="Calibri"/>
            <family val="2"/>
            <charset val="1"/>
          </rPr>
          <t>Substituindo MOTO QLK-6277 no dia 31/07.</t>
        </r>
      </text>
    </comment>
    <comment ref="D143" authorId="0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44" authorId="0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45" authorId="0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46" authorId="0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47" authorId="0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48" authorId="0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49" authorId="0">
      <text>
        <r>
          <rPr>
            <sz val="11"/>
            <color rgb="FF000000"/>
            <rFont val="Calibri"/>
            <family val="2"/>
            <charset val="1"/>
          </rPr>
          <t>SUBSTITUINDO VEÍCULO ORH-3742 NO DIA 03.01.2019</t>
        </r>
      </text>
    </comment>
    <comment ref="D150" authorId="0">
      <text>
        <r>
          <rPr>
            <sz val="11"/>
            <color rgb="FF000000"/>
            <rFont val="Calibri"/>
            <family val="2"/>
            <charset val="1"/>
          </rPr>
          <t>VEÍCULO SUBSITUINDO OXN-8326, EM 14.02.2019</t>
        </r>
      </text>
    </comment>
    <comment ref="D152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5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53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54" authorId="0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55" authorId="0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5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5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5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62" authorId="0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6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65" authorId="0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66" authorId="0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67" authorId="0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68" authorId="0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69" authorId="0">
      <text>
        <r>
          <rPr>
            <sz val="11"/>
            <color rgb="FF000000"/>
            <rFont val="Calibri"/>
            <family val="2"/>
            <charset val="1"/>
          </rPr>
          <t>VEÍCULO SUBSTITUINDO OXN-8356, EM 14.02.2019</t>
        </r>
      </text>
    </comment>
    <comment ref="D170" authorId="0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71" authorId="0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72" authorId="0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7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73" authorId="1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C17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>
  <authors>
    <author>usuário</author>
    <author>Usuario</author>
    <author/>
  </authors>
  <commentList>
    <comment ref="C21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GOL ORM-5752 NO DIA 13/10/21.</t>
        </r>
      </text>
    </comment>
    <comment ref="C2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Emigrou do GEOBS pra SUPTRAN no dia 13/10/21 com o motorista da casal alexendre magno.</t>
        </r>
      </text>
    </comment>
    <comment ref="C2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VEIO PRA SUPTRAN DA GEROC NO DIA 04/02/2022</t>
        </r>
      </text>
    </comment>
    <comment ref="C6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 MOTO QWG-5790 no dia 18/12</t>
        </r>
      </text>
    </comment>
    <comment ref="B16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PIPA</t>
        </r>
      </text>
    </comment>
    <comment ref="C168" authorId="2">
      <text>
        <r>
          <rPr>
            <sz val="11"/>
            <color rgb="FF000000"/>
            <rFont val="Calibri"/>
            <family val="2"/>
            <charset val="1"/>
          </rPr>
          <t>Substituindo o veículo NME-3441 do contrato com a locadora Equilibrio</t>
        </r>
      </text>
    </comment>
    <comment ref="B17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8.160 DRC 4X2 TORRE</t>
        </r>
      </text>
    </comment>
  </commentList>
</comments>
</file>

<file path=xl/comments3.xml><?xml version="1.0" encoding="utf-8"?>
<comments xmlns="http://schemas.openxmlformats.org/spreadsheetml/2006/main">
  <authors>
    <author>usuário</author>
    <author/>
    <author>USUÁRIO</author>
  </authors>
  <commentList>
    <comment ref="C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devolvido definitivamente.</t>
        </r>
      </text>
    </comment>
    <comment ref="C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substituído por amarok qle-4432 suptra.</t>
        </r>
      </text>
    </comment>
    <comment ref="C6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para conserto e retornou no dia 28/10/2021.</t>
        </r>
      </text>
    </comment>
    <comment ref="C7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 conserto</t>
        </r>
      </text>
    </comment>
    <comment ref="C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definitivamento devolvido</t>
        </r>
      </text>
    </comment>
    <comment ref="C1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saiu de manutenção dia 04/01/2022.</t>
        </r>
      </text>
    </comment>
    <comment ref="G1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NO DIA 13/12/2021.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SPACEFOX FOI ENTREGUE A LOCADORA NO DIA 22/01/2020.</t>
        </r>
      </text>
    </comment>
    <comment ref="C87" authorId="1">
      <text>
        <r>
          <rPr>
            <sz val="11"/>
            <color rgb="FF000000"/>
            <rFont val="Calibri"/>
            <family val="2"/>
            <charset val="1"/>
          </rPr>
          <t>VEICULOS ALAVANCAR</t>
        </r>
      </text>
    </comment>
    <comment ref="C129" authorId="1">
      <text>
        <r>
          <rPr>
            <sz val="11"/>
            <color rgb="FF000000"/>
            <rFont val="Calibri"/>
            <family val="2"/>
            <charset val="1"/>
          </rPr>
          <t>Veículo substituido QLJ-8602 em 24.07.2019</t>
        </r>
      </text>
    </comment>
    <comment ref="C130" authorId="1">
      <text>
        <r>
          <rPr>
            <sz val="11"/>
            <color rgb="FF000000"/>
            <rFont val="Calibri"/>
            <family val="2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>
      <text>
        <r>
          <rPr>
            <b/>
            <sz val="9"/>
            <color indexed="81"/>
            <rFont val="Tahoma"/>
            <family val="2"/>
          </rPr>
          <t>USUÁRIO: 
Substituiu veiculo GOL QLK-8054 No dia 10/02.</t>
        </r>
        <r>
          <rPr>
            <sz val="9"/>
            <color indexed="81"/>
            <rFont val="Tahoma"/>
            <family val="2"/>
          </rPr>
          <t xml:space="preserve">
VEÍCULO PERTENCEU A FROTA DA UNJA ATÉ  AS 10:00H DO DIA 13/04/2020.</t>
        </r>
      </text>
    </comment>
  </commentList>
</comments>
</file>

<file path=xl/sharedStrings.xml><?xml version="1.0" encoding="utf-8"?>
<sst xmlns="http://schemas.openxmlformats.org/spreadsheetml/2006/main" count="3011" uniqueCount="775">
  <si>
    <t>VEICULOS – OUTROS</t>
  </si>
  <si>
    <t>Nº</t>
  </si>
  <si>
    <t>PADRÃO</t>
  </si>
  <si>
    <t>VEÍCULO</t>
  </si>
  <si>
    <t>PLACA</t>
  </si>
  <si>
    <t>SETOR</t>
  </si>
  <si>
    <t>PREÇO POR VEÍCULO</t>
  </si>
  <si>
    <t>MÃO DE OBRA</t>
  </si>
  <si>
    <t>MOTORISTA</t>
  </si>
  <si>
    <t>ANO DO VEÍCULO</t>
  </si>
  <si>
    <t>COR PREDOMINANTE</t>
  </si>
  <si>
    <t>RECEBIMENTO DE VEÍCULO</t>
  </si>
  <si>
    <t>STATUS</t>
  </si>
  <si>
    <t>DATA DE VENCIMENTO</t>
  </si>
  <si>
    <t>B</t>
  </si>
  <si>
    <t>FORD/KA</t>
  </si>
  <si>
    <t>SUNOV</t>
  </si>
  <si>
    <t>-</t>
  </si>
  <si>
    <t>Denisson de Lima</t>
  </si>
  <si>
    <t>2018/2018</t>
  </si>
  <si>
    <t>PRATA</t>
  </si>
  <si>
    <t>GOL</t>
  </si>
  <si>
    <t>BRANCA</t>
  </si>
  <si>
    <t>CAMINHÃO</t>
  </si>
  <si>
    <t>NLX-5249</t>
  </si>
  <si>
    <t>SUPTRA</t>
  </si>
  <si>
    <t>FROTA PROPRIA</t>
  </si>
  <si>
    <t>H</t>
  </si>
  <si>
    <t>MOTO</t>
  </si>
  <si>
    <t>MUW-1569</t>
  </si>
  <si>
    <t>UNAG</t>
  </si>
  <si>
    <t>.</t>
  </si>
  <si>
    <t>MUR-8878</t>
  </si>
  <si>
    <t>UNSERR</t>
  </si>
  <si>
    <t>AZUL</t>
  </si>
  <si>
    <t>E1.1</t>
  </si>
  <si>
    <t>AMAROK</t>
  </si>
  <si>
    <t>QTT-6739</t>
  </si>
  <si>
    <t>UNSERT</t>
  </si>
  <si>
    <t>2018/2019</t>
  </si>
  <si>
    <t>QTT-5057</t>
  </si>
  <si>
    <t>2019/2019</t>
  </si>
  <si>
    <t>E3</t>
  </si>
  <si>
    <t>SAVEIRO</t>
  </si>
  <si>
    <t>QTT-5845</t>
  </si>
  <si>
    <t>FRONTIER</t>
  </si>
  <si>
    <t>QTT-6H71</t>
  </si>
  <si>
    <t>UNBL</t>
  </si>
  <si>
    <t>2020/2020</t>
  </si>
  <si>
    <t>QTT-5027</t>
  </si>
  <si>
    <t>QWI-4825</t>
  </si>
  <si>
    <t>2019/2020</t>
  </si>
  <si>
    <t>QTT-9339</t>
  </si>
  <si>
    <t>D2.1</t>
  </si>
  <si>
    <t>OROCH</t>
  </si>
  <si>
    <t>RGQ-1G51</t>
  </si>
  <si>
    <t>SAA3H68</t>
  </si>
  <si>
    <t>2020/2021</t>
  </si>
  <si>
    <t>QLH-0395</t>
  </si>
  <si>
    <t>GEDOP</t>
  </si>
  <si>
    <t>SUPMAM</t>
  </si>
  <si>
    <t>CINZA</t>
  </si>
  <si>
    <t>PND-2G72</t>
  </si>
  <si>
    <t>SUREM</t>
  </si>
  <si>
    <t>JOSIVAL MARIO DA SILVA</t>
  </si>
  <si>
    <t>QGR-3F85</t>
  </si>
  <si>
    <t>QWI-7H22</t>
  </si>
  <si>
    <t>QWJ-7127</t>
  </si>
  <si>
    <t>ONIX</t>
  </si>
  <si>
    <t>QWL-6629</t>
  </si>
  <si>
    <t>VPO</t>
  </si>
  <si>
    <t>TOTAL</t>
  </si>
  <si>
    <t>TOTAL GERAL</t>
  </si>
  <si>
    <t>LOCADORA AMÉRICA</t>
  </si>
  <si>
    <t>VERSA</t>
  </si>
  <si>
    <t>VPC</t>
  </si>
  <si>
    <t>VIRTUS</t>
  </si>
  <si>
    <t>QWI-9764</t>
  </si>
  <si>
    <t>B1.1</t>
  </si>
  <si>
    <t>QLH-8185</t>
  </si>
  <si>
    <t>QWG-8216</t>
  </si>
  <si>
    <t>QLG-9227</t>
  </si>
  <si>
    <t>2017/2017</t>
  </si>
  <si>
    <t>QWH-0056</t>
  </si>
  <si>
    <t>SUPTRAN</t>
  </si>
  <si>
    <t>JADIEL</t>
  </si>
  <si>
    <t>OXN-9833</t>
  </si>
  <si>
    <t>QLH-2035</t>
  </si>
  <si>
    <t>UNLE</t>
  </si>
  <si>
    <t>2017/2018</t>
  </si>
  <si>
    <t>QLL-3706</t>
  </si>
  <si>
    <t>LOCADORA BRASCAR</t>
  </si>
  <si>
    <t>QWI-3407</t>
  </si>
  <si>
    <t>PRETA</t>
  </si>
  <si>
    <t>QWK-0799</t>
  </si>
  <si>
    <t>GESEA</t>
  </si>
  <si>
    <t>GERSON DE OLIVEIRA LIMA</t>
  </si>
  <si>
    <t>ORL-8954</t>
  </si>
  <si>
    <t>JOSÉ AILTON GOMES DA SILVA</t>
  </si>
  <si>
    <t>QLH-0528</t>
  </si>
  <si>
    <t>ORM-3962</t>
  </si>
  <si>
    <t>ORM-5402</t>
  </si>
  <si>
    <t>QLG-6944</t>
  </si>
  <si>
    <t>QLM-4189</t>
  </si>
  <si>
    <t>ORM-0324</t>
  </si>
  <si>
    <t>ORL-9424</t>
  </si>
  <si>
    <t>QLL-9648</t>
  </si>
  <si>
    <t>QLL-9578</t>
  </si>
  <si>
    <t>BRANCO</t>
  </si>
  <si>
    <t>ORM-0644</t>
  </si>
  <si>
    <t>QLL-9568</t>
  </si>
  <si>
    <t>SAC-3F38</t>
  </si>
  <si>
    <t>2022/2023</t>
  </si>
  <si>
    <t>ORI-5983</t>
  </si>
  <si>
    <t>2015/2015</t>
  </si>
  <si>
    <t>RGU-1G21</t>
  </si>
  <si>
    <t>2021/2021</t>
  </si>
  <si>
    <t>QLE-7525</t>
  </si>
  <si>
    <t>RGU-1G51</t>
  </si>
  <si>
    <t>SANDERO</t>
  </si>
  <si>
    <t>RGU1F51</t>
  </si>
  <si>
    <t>2021/2022</t>
  </si>
  <si>
    <t>SUPCAD</t>
  </si>
  <si>
    <t>S10</t>
  </si>
  <si>
    <t>SAA-7I39</t>
  </si>
  <si>
    <t>DP</t>
  </si>
  <si>
    <t>DUSTER</t>
  </si>
  <si>
    <t>SAG1G10</t>
  </si>
  <si>
    <t>VPE</t>
  </si>
  <si>
    <t>RGP-3A97</t>
  </si>
  <si>
    <t>LOCADORA OK</t>
  </si>
  <si>
    <t>QWG-6F73</t>
  </si>
  <si>
    <t>QWG-6H13</t>
  </si>
  <si>
    <t>QLM-2137</t>
  </si>
  <si>
    <t>QLM-6017</t>
  </si>
  <si>
    <t>QLM-5987</t>
  </si>
  <si>
    <t>QLL-8717</t>
  </si>
  <si>
    <t>QLM-2157</t>
  </si>
  <si>
    <t>QLG-7254</t>
  </si>
  <si>
    <t>QLG-7244</t>
  </si>
  <si>
    <t>STRADA</t>
  </si>
  <si>
    <t>QTT-6942</t>
  </si>
  <si>
    <t>QTT-6932</t>
  </si>
  <si>
    <t>QWG-6F83</t>
  </si>
  <si>
    <t>QWG-6815</t>
  </si>
  <si>
    <t>LOCADORA PB SERVIÇOS</t>
  </si>
  <si>
    <t>QWI-0788</t>
  </si>
  <si>
    <t>JOSE MARIA DE LIMA BONFIM JUNIOR</t>
  </si>
  <si>
    <t>QLI-9754</t>
  </si>
  <si>
    <t>QWH-3990</t>
  </si>
  <si>
    <t>QWH-3960</t>
  </si>
  <si>
    <t>MARCIO DUARTE TORRES</t>
  </si>
  <si>
    <t>QWG-6897</t>
  </si>
  <si>
    <t>GEQPRO</t>
  </si>
  <si>
    <t>THIAGO MENEZES DA SILVA</t>
  </si>
  <si>
    <t>QLI-9734</t>
  </si>
  <si>
    <t>GESUP</t>
  </si>
  <si>
    <t>JONATAS BATISTA DOS SANTOS</t>
  </si>
  <si>
    <t>LOCADORA EQUILIBRIO</t>
  </si>
  <si>
    <t>G1.5</t>
  </si>
  <si>
    <t>NNS-6968</t>
  </si>
  <si>
    <t>ÍTALO OLIVEIRA DE BARROS</t>
  </si>
  <si>
    <t>2009/2010</t>
  </si>
  <si>
    <t>NNS-6988</t>
  </si>
  <si>
    <t>NMH-5371</t>
  </si>
  <si>
    <t>L200</t>
  </si>
  <si>
    <t>QWL-8168</t>
  </si>
  <si>
    <t>RGP-7C61</t>
  </si>
  <si>
    <t>GETIN</t>
  </si>
  <si>
    <t>QTT-9437</t>
  </si>
  <si>
    <t>GEPAT</t>
  </si>
  <si>
    <t>QWH-4050</t>
  </si>
  <si>
    <t>RGP-7C51</t>
  </si>
  <si>
    <t>SUPMAE</t>
  </si>
  <si>
    <t>QLJ-0314</t>
  </si>
  <si>
    <t>QWG-6597</t>
  </si>
  <si>
    <t>SÉRGIO LUÍS DA SILVA</t>
  </si>
  <si>
    <t>QWI-0588</t>
  </si>
  <si>
    <t>HERMANN LOPES</t>
  </si>
  <si>
    <t>LOCADORA SÃO SEBASTIÃO</t>
  </si>
  <si>
    <t>QWL-9110</t>
  </si>
  <si>
    <t>SUREM/GEPROD</t>
  </si>
  <si>
    <t>RGP-3I13</t>
  </si>
  <si>
    <t>QLD-7602</t>
  </si>
  <si>
    <t>BPA</t>
  </si>
  <si>
    <t>2015/2016</t>
  </si>
  <si>
    <t>QWI-1689</t>
  </si>
  <si>
    <t>QWK-3977</t>
  </si>
  <si>
    <t>SUPGEP</t>
  </si>
  <si>
    <t>EMANUEL FAUSTINO CORREIA DOS SANTOS</t>
  </si>
  <si>
    <t>QWI-5659</t>
  </si>
  <si>
    <t>QLL-4985</t>
  </si>
  <si>
    <t>QWG-9225</t>
  </si>
  <si>
    <t>GEMEM</t>
  </si>
  <si>
    <t>RGP-3I73</t>
  </si>
  <si>
    <t>QWJ2J91</t>
  </si>
  <si>
    <t>RGP-3I23</t>
  </si>
  <si>
    <t>FLAVIO HENRIQUE CORREIA</t>
  </si>
  <si>
    <t>RGP-3J13</t>
  </si>
  <si>
    <t>ORM-7593</t>
  </si>
  <si>
    <t>JOSE LUCIANO M. FERREIRA</t>
  </si>
  <si>
    <t>QLA-0202</t>
  </si>
  <si>
    <t>QWL-5659</t>
  </si>
  <si>
    <t>LOCADORA STYLE</t>
  </si>
  <si>
    <t>QWJ-5279</t>
  </si>
  <si>
    <t>H1.1</t>
  </si>
  <si>
    <t>QWI-1346</t>
  </si>
  <si>
    <t>QWH-5370</t>
  </si>
  <si>
    <t>QWG-5222</t>
  </si>
  <si>
    <t>QWH-3J92</t>
  </si>
  <si>
    <t>QWH-3I92</t>
  </si>
  <si>
    <t>QWJ-1F81</t>
  </si>
  <si>
    <t>QWL-3E01</t>
  </si>
  <si>
    <t>QWJ-1F71</t>
  </si>
  <si>
    <t>QWL-3D51</t>
  </si>
  <si>
    <t>QTT-7721</t>
  </si>
  <si>
    <t>SAC6E55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</si>
  <si>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</si>
  <si>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</si>
  <si>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</si>
  <si>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</si>
  <si>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</si>
  <si>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</si>
  <si>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</si>
  <si>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</si>
  <si>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</si>
  <si>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</si>
  <si>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</si>
  <si>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</si>
  <si>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</si>
  <si>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</si>
  <si>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</si>
  <si>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</si>
  <si>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</si>
  <si>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</si>
  <si>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</si>
  <si>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</si>
  <si>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QWJ-6470</t>
  </si>
  <si>
    <t>QWG-7A83</t>
  </si>
  <si>
    <t>QLH-0654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</si>
  <si>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</si>
  <si>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</si>
  <si>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</si>
  <si>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</si>
  <si>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</si>
  <si>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</si>
  <si>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</si>
  <si>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</si>
  <si>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QLH-1514</t>
  </si>
  <si>
    <t>QLH-1594</t>
  </si>
  <si>
    <t>QWL-3244</t>
  </si>
  <si>
    <t>EM DIA</t>
  </si>
  <si>
    <t>QWH-7356</t>
  </si>
  <si>
    <t>TOTAL DAS LOCADORAS</t>
  </si>
  <si>
    <t>CARRO PEQUENO</t>
  </si>
  <si>
    <t>VEICULOS CEDIDOS A CASAL- NÃO PERTENCENTES AO CONTATO DA SUPTRAN</t>
  </si>
  <si>
    <t>MOTO PROPRIA DA CASAL</t>
  </si>
  <si>
    <t>TOTAL DE VEÍCULOS</t>
  </si>
  <si>
    <t>PADRÃO/MODELOS</t>
  </si>
  <si>
    <t>MODELOS</t>
  </si>
  <si>
    <t>VEÍCULOS DO CONSÓRCIO NORDESTE</t>
  </si>
  <si>
    <t xml:space="preserve"> L200</t>
  </si>
  <si>
    <t xml:space="preserve"> ONIX</t>
  </si>
  <si>
    <t>DUASTER</t>
  </si>
  <si>
    <t>POLO</t>
  </si>
  <si>
    <t xml:space="preserve">TOTALIZANDO </t>
  </si>
  <si>
    <t>LOCADORA</t>
  </si>
  <si>
    <t>EQUILIBRIO</t>
  </si>
  <si>
    <t>PEGASUS</t>
  </si>
  <si>
    <t>QUN2G28</t>
  </si>
  <si>
    <t>OK</t>
  </si>
  <si>
    <t>STYLE</t>
  </si>
  <si>
    <t>BRASCAR</t>
  </si>
  <si>
    <t>SÃO SEBASTIÃO</t>
  </si>
  <si>
    <t>COSTA DOURADA</t>
  </si>
  <si>
    <t>PB SERVIÇOS</t>
  </si>
  <si>
    <t>GESTE/SUREM</t>
  </si>
  <si>
    <t>AMÉRICA</t>
  </si>
  <si>
    <t xml:space="preserve">CAMINHÃO 8.160 DRC 4X2 TORRE </t>
  </si>
  <si>
    <t>SPORTCAR</t>
  </si>
  <si>
    <t>VEÍCULOS DO CONTRATO CONSÓRCIO NORDESTE</t>
  </si>
  <si>
    <t>VEÍCULOS CEDIDOS POR CONTRATO ANTERIOR</t>
  </si>
  <si>
    <t>VPO/SUNOV</t>
  </si>
  <si>
    <t>VEÍCULOS PRÓPRIO DA CASAL</t>
  </si>
  <si>
    <t>VEÍCULO EXTRA CONSÓRCIO NORDESTE</t>
  </si>
  <si>
    <t>TOTAL=</t>
  </si>
  <si>
    <t>TOTALIZANDO</t>
  </si>
  <si>
    <t>INFORMAÇÕES DE VEÍCULOS E CONTUDORES</t>
  </si>
  <si>
    <t>VEÍCULOS DEVOLVIDOS</t>
  </si>
  <si>
    <t>VEICULO</t>
  </si>
  <si>
    <t>DATA</t>
  </si>
  <si>
    <t>LOCADORA.</t>
  </si>
  <si>
    <t>OBS.</t>
  </si>
  <si>
    <t>QLM-5277</t>
  </si>
  <si>
    <t>AMERICA</t>
  </si>
  <si>
    <t>DEVOLVIDO A LOCADORA.</t>
  </si>
  <si>
    <t>QWH-0046</t>
  </si>
  <si>
    <t>SUPMIC</t>
  </si>
  <si>
    <t>GILBERLAN DE LIMA</t>
  </si>
  <si>
    <t>S-10</t>
  </si>
  <si>
    <t>QLL-5015</t>
  </si>
  <si>
    <t>EQUILIBRIO/ROTACAR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</si>
  <si>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</si>
  <si>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</si>
  <si>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</si>
  <si>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</si>
  <si>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</si>
  <si>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</si>
  <si>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</si>
  <si>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</si>
  <si>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MOTO. JOSÉ CICERO DA SILVA</t>
  </si>
  <si>
    <t>ORM-5752</t>
  </si>
  <si>
    <t>FOI SUBS POR OROCH DE PLACA ORL-8954</t>
  </si>
  <si>
    <t>CASAL</t>
  </si>
  <si>
    <t>GEOBS/SUPTRAN</t>
  </si>
  <si>
    <t>ALEXANDRE MAGNO EMIGROU PARA SUPTRAN.</t>
  </si>
  <si>
    <t>QLI-5337</t>
  </si>
  <si>
    <t>ULTIMO ACESSO PRIME FOI NO DIA 04/09/2020.</t>
  </si>
  <si>
    <t>QWG-6510</t>
  </si>
  <si>
    <t>FOI FEITA PERMUTA COM A OROCH (SAA3H68).</t>
  </si>
  <si>
    <t xml:space="preserve">FOI SUBS P/ O GOL QLK-6879 TEMPORARIAMENTE </t>
  </si>
  <si>
    <t xml:space="preserve">DEIXOU O VEÍCULO P O SR. HENRIQUE QUAL SUBST </t>
  </si>
  <si>
    <t>QWG6H13</t>
  </si>
  <si>
    <t>OK LOCADORA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</si>
  <si>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</si>
  <si>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</si>
  <si>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</si>
  <si>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</si>
  <si>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</si>
  <si>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</si>
  <si>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VPE/VGE</t>
  </si>
  <si>
    <t>SUBST. TEMPORÁRIO O QTT-9148</t>
  </si>
  <si>
    <t>QLE-7515</t>
  </si>
  <si>
    <t>GESMET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</si>
  <si>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</si>
  <si>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</si>
  <si>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</si>
  <si>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</si>
  <si>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</si>
  <si>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</si>
  <si>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FOI SUBST PELO GOL QLJ-5143 TEMPORARIAMENTE</t>
  </si>
  <si>
    <t>FICOU NO LUGAR DO GOL QLH-8175</t>
  </si>
  <si>
    <t>FOI ENTREGUE A SUPTRAN E SERÁ REMANEJADO P O SETOR SUPCAP3/ GEPROD NO LUGAR DA SAVEIRO QLE-7445.</t>
  </si>
  <si>
    <t>GOL FOI ENTREGUE À LOCADORA. COLBAT QLL-1642 SUBST. O MESMO.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</si>
  <si>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</si>
  <si>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</si>
  <si>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</si>
  <si>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</si>
  <si>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</si>
  <si>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</si>
  <si>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</si>
  <si>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</si>
  <si>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</si>
  <si>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</si>
  <si>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</si>
  <si>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</si>
  <si>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</si>
  <si>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</si>
  <si>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</si>
  <si>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</si>
  <si>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</si>
  <si>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</si>
  <si>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</si>
  <si>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QLH-6313</t>
  </si>
  <si>
    <t>GEDOP/SUPTRA</t>
  </si>
  <si>
    <t>QLM-9096</t>
  </si>
  <si>
    <t>GEOBS</t>
  </si>
  <si>
    <t>QWH-6289</t>
  </si>
  <si>
    <t>Gol</t>
  </si>
  <si>
    <t>QWJ-3506</t>
  </si>
  <si>
    <t xml:space="preserve">  07/02/2022</t>
  </si>
  <si>
    <t xml:space="preserve">  SUNEI</t>
  </si>
  <si>
    <t>ORM-2353</t>
  </si>
  <si>
    <t>QTT-9158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</si>
  <si>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</si>
  <si>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</si>
  <si>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</si>
  <si>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</si>
  <si>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</si>
  <si>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</si>
  <si>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QWH-0036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</si>
  <si>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</si>
  <si>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</si>
  <si>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</si>
  <si>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</si>
  <si>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</si>
  <si>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</si>
  <si>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QLM-5287</t>
  </si>
  <si>
    <t>QLI-9784</t>
  </si>
  <si>
    <t>QLM-9667</t>
  </si>
  <si>
    <t>FOI SUBTS PELO GOL RGU-1F51</t>
  </si>
  <si>
    <t>QLL-1404</t>
  </si>
  <si>
    <t>SUB TEMP DA AMAROK QWG-9225</t>
  </si>
  <si>
    <t>RGP7C61</t>
  </si>
  <si>
    <t>EQUILÍBRIO</t>
  </si>
  <si>
    <t>SUPTRAN/DP</t>
  </si>
  <si>
    <t>MOTORISTA ADRIANO SUBST TEMP. DO VINÍCIUS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</si>
  <si>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</si>
  <si>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</si>
  <si>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</si>
  <si>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</si>
  <si>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</si>
  <si>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</si>
  <si>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</si>
  <si>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</si>
  <si>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</si>
  <si>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</si>
  <si>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>RVM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</si>
  <si>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</si>
  <si>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</si>
  <si>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</si>
  <si>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</si>
  <si>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</si>
  <si>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</si>
  <si>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</si>
  <si>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</si>
  <si>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</si>
  <si>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Calibri"/>
        <family val="2"/>
        <scheme val="minor"/>
      </rPr>
      <t xml:space="preserve">DEVOLVIDO </t>
    </r>
    <r>
      <rPr>
        <b/>
        <sz val="14"/>
        <color theme="1"/>
        <rFont val="Calibri"/>
        <family val="2"/>
        <scheme val="minor"/>
      </rPr>
      <t>A LOCADORA.</t>
    </r>
  </si>
  <si>
    <t>PERMUTA COM GOL DA GETIN E INDO PARA O SETOR GETIN</t>
  </si>
  <si>
    <t>QWH-4259</t>
  </si>
  <si>
    <r>
      <rPr>
        <b/>
        <sz val="14"/>
        <color theme="3"/>
        <rFont val="Calibri"/>
        <family val="2"/>
        <scheme val="minor"/>
      </rPr>
      <t xml:space="preserve">DEVOLVIDO </t>
    </r>
    <r>
      <rPr>
        <b/>
        <sz val="14"/>
        <color theme="1"/>
        <rFont val="Calibri"/>
        <family val="2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</si>
  <si>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</si>
  <si>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</si>
  <si>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</si>
  <si>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</si>
  <si>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</si>
  <si>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</si>
  <si>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</si>
  <si>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</si>
  <si>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</si>
  <si>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</si>
  <si>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</si>
  <si>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</si>
  <si>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</si>
  <si>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</si>
  <si>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</si>
  <si>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</si>
  <si>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</si>
  <si>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</si>
  <si>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</si>
  <si>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</si>
  <si>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</si>
  <si>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</si>
  <si>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</si>
  <si>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</si>
  <si>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</si>
  <si>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</si>
  <si>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</si>
  <si>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</si>
  <si>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</si>
  <si>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</si>
  <si>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</si>
  <si>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 xml:space="preserve">SUBSTITUIU O ONIX QLL-3756 NO DIA 04/08/22 FICOU DE FORMA DEFINITIVA NO SETOR </t>
  </si>
  <si>
    <t>QTT-6719</t>
  </si>
  <si>
    <t xml:space="preserve">VPE   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</si>
  <si>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</si>
  <si>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</si>
  <si>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</si>
  <si>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</si>
  <si>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</si>
  <si>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</si>
  <si>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</si>
  <si>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</si>
  <si>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</si>
  <si>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</si>
  <si>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</si>
  <si>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</si>
  <si>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</si>
  <si>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</si>
  <si>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</si>
  <si>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</si>
  <si>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</si>
  <si>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</si>
  <si>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</si>
  <si>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t xml:space="preserve">SUBSTITUIU </t>
    </r>
    <r>
      <rPr>
        <b/>
        <sz val="14"/>
        <color rgb="FFFF0000"/>
        <rFont val="Calibri"/>
        <family val="2"/>
        <scheme val="minor"/>
      </rPr>
      <t xml:space="preserve">TEMP </t>
    </r>
    <r>
      <rPr>
        <b/>
        <sz val="14"/>
        <color theme="1"/>
        <rFont val="Calibri"/>
        <family val="2"/>
        <scheme val="minor"/>
      </rPr>
      <t>O AMAROK DE PLACA QLH-7806</t>
    </r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</si>
  <si>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</si>
  <si>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</si>
  <si>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</si>
  <si>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</si>
  <si>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</si>
  <si>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</si>
  <si>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</si>
  <si>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</si>
  <si>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</si>
  <si>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PELA MANHÃ</t>
  </si>
  <si>
    <t>PELA TARDE</t>
  </si>
  <si>
    <t>PARA REALIZAR</t>
  </si>
  <si>
    <t>RMM</t>
  </si>
  <si>
    <t>GEPROM</t>
  </si>
  <si>
    <t>GEPAR 1 GERÊNCIA DE PARCERIAS</t>
  </si>
  <si>
    <t>SAS</t>
  </si>
  <si>
    <t>GEROC</t>
  </si>
  <si>
    <t>SERRANA</t>
  </si>
  <si>
    <t>BACIA LEITEIRA</t>
  </si>
  <si>
    <t>SERTÃO</t>
  </si>
  <si>
    <t>Amarok</t>
  </si>
  <si>
    <t>Saveiro</t>
  </si>
  <si>
    <t>AGRESTE</t>
  </si>
  <si>
    <t>QLG - 7244</t>
  </si>
  <si>
    <t>QLG - 7254</t>
  </si>
  <si>
    <t>QLM - 5987</t>
  </si>
  <si>
    <t>QWJ - 7127</t>
  </si>
  <si>
    <t>QLM - 2157</t>
  </si>
  <si>
    <t>QLM - 6017</t>
  </si>
  <si>
    <t>QWG - 6H13</t>
  </si>
  <si>
    <t>Strada</t>
  </si>
  <si>
    <t>ZML</t>
  </si>
  <si>
    <t>SUTEC</t>
  </si>
  <si>
    <t>ORM 3962</t>
  </si>
  <si>
    <t>QWK 3977</t>
  </si>
  <si>
    <t>QLH 0395</t>
  </si>
  <si>
    <t>RGP3J13</t>
  </si>
  <si>
    <t>QLL-2860</t>
  </si>
  <si>
    <t>JOSÉ NIRALDO PEREIRA</t>
  </si>
  <si>
    <t>CAMINHÃO 8.150-MUNK</t>
  </si>
  <si>
    <t xml:space="preserve">   -</t>
  </si>
  <si>
    <t xml:space="preserve"> -</t>
  </si>
  <si>
    <t>EQUILIÍBRIO</t>
  </si>
  <si>
    <t xml:space="preserve"> </t>
  </si>
  <si>
    <t>SAA-3H68</t>
  </si>
  <si>
    <t>RMM/GEPROM</t>
  </si>
  <si>
    <t>TOTAL =</t>
  </si>
  <si>
    <t>TOTALIZANDO =</t>
  </si>
  <si>
    <t>CAMINHÃO MUNK</t>
  </si>
  <si>
    <t>CTAS/GEMEM</t>
  </si>
  <si>
    <t>INCLUÍNDO OS VÉICULOS DO CONSÓRCIO E OS CEDIDOS POR CONTRATO ANTERIORES E PRÓPRIOS.</t>
  </si>
  <si>
    <t xml:space="preserve">RMM </t>
  </si>
  <si>
    <t>QWI-9714</t>
  </si>
  <si>
    <t>SUBSTITUIU O VERSA 9168</t>
  </si>
  <si>
    <t>CAMINHÃO PIPA</t>
  </si>
  <si>
    <t xml:space="preserve">CAMINHÃO </t>
  </si>
  <si>
    <t>ENTRA NA LOC EQUILÍBRIO PARA SER FATURADO.</t>
  </si>
  <si>
    <t>SAE0I09</t>
  </si>
  <si>
    <t>SAE-0I09</t>
  </si>
  <si>
    <t>QLK-0C68</t>
  </si>
  <si>
    <t>SAC-6E55</t>
  </si>
  <si>
    <t>DEVOLVIDA. E FOI SUBTS PELA S10 QLK-0C68</t>
  </si>
  <si>
    <t>ZML/SERTÃO/SERRANA</t>
  </si>
  <si>
    <t>QWI-8J02/QWJ-6460/QWJ-3J31/QWJ-3J21/QWJ-5640</t>
  </si>
  <si>
    <t>QTT-6709</t>
  </si>
  <si>
    <t>QTT6709</t>
  </si>
  <si>
    <t>SUBST O SANDERO DE PLACA QLH-6343 DA UNIDAS</t>
  </si>
  <si>
    <t>SUPTRE</t>
  </si>
  <si>
    <t>QLL-9588</t>
  </si>
  <si>
    <t>OROCH/QLM-4189</t>
  </si>
  <si>
    <t>01/10/2022 A 11/10/2022</t>
  </si>
  <si>
    <t>AMAROK/ RGP-3A97</t>
  </si>
  <si>
    <t>08/10 A 10/10/2022</t>
  </si>
  <si>
    <t>10 AO 11/10 E 14/10 A 17/10/22</t>
  </si>
  <si>
    <t>AMAROK/ QLH-7806</t>
  </si>
  <si>
    <t>11/10 A 18/10</t>
  </si>
  <si>
    <t>SAE-2F00</t>
  </si>
  <si>
    <t>CTAS - ANDRÉ LUIZ.</t>
  </si>
  <si>
    <t>CTZL - ADRIANO L.</t>
  </si>
  <si>
    <t xml:space="preserve">CTR - WINDSON L S. </t>
  </si>
  <si>
    <t>04/10 A 07/10</t>
  </si>
  <si>
    <t>AMAROK (QGR-3F85)</t>
  </si>
  <si>
    <t>10/10 A 21/10/2022</t>
  </si>
  <si>
    <t>AMAROK(QWI7H22)</t>
  </si>
  <si>
    <t>GOL QLL-8717</t>
  </si>
  <si>
    <t>13/10 A 21/10/2022</t>
  </si>
  <si>
    <t>QLK-7272</t>
  </si>
  <si>
    <t>CTZL</t>
  </si>
  <si>
    <t>SUBSTITUÍDO AMAROK 7H22</t>
  </si>
  <si>
    <t>29/10 A 31/10/2022</t>
  </si>
  <si>
    <t>CAMINHÃO PLANCHA</t>
  </si>
  <si>
    <t>SUPTRAN/GESEA</t>
  </si>
  <si>
    <t>SPORT CAR</t>
  </si>
  <si>
    <t>SUPSERV/GESEA</t>
  </si>
  <si>
    <t>SUENG/JESIEL</t>
  </si>
  <si>
    <t xml:space="preserve">ZML   </t>
  </si>
  <si>
    <t>RMM/ MARCIO</t>
  </si>
  <si>
    <t>RENEGADE</t>
  </si>
  <si>
    <t>FOI SUBST PELO FORD/KA, HOJE.</t>
  </si>
  <si>
    <t>QWG-8344</t>
  </si>
  <si>
    <t>QWH3H72</t>
  </si>
  <si>
    <t>LOCADORA RVM</t>
  </si>
  <si>
    <t>RMG9G40</t>
  </si>
  <si>
    <t>G.0</t>
  </si>
  <si>
    <r>
      <rPr>
        <b/>
        <sz val="14"/>
        <color theme="1"/>
        <rFont val="Calibri"/>
        <family val="2"/>
      </rPr>
      <t xml:space="preserve">(E1.1)  </t>
    </r>
    <r>
      <rPr>
        <b/>
        <sz val="14"/>
        <color rgb="FFFA7D00"/>
        <rFont val="Calibri"/>
        <family val="2"/>
      </rPr>
      <t xml:space="preserve">    AMAROK</t>
    </r>
  </si>
  <si>
    <r>
      <rPr>
        <b/>
        <sz val="14"/>
        <color theme="1"/>
        <rFont val="Calibri"/>
        <family val="2"/>
      </rPr>
      <t xml:space="preserve">(E1.1) </t>
    </r>
    <r>
      <rPr>
        <b/>
        <sz val="14"/>
        <color rgb="FFFA7D00"/>
        <rFont val="Calibri"/>
        <family val="2"/>
      </rPr>
      <t xml:space="preserve">             L200</t>
    </r>
  </si>
  <si>
    <r>
      <rPr>
        <b/>
        <sz val="14"/>
        <color theme="1"/>
        <rFont val="Calibri"/>
        <family val="2"/>
      </rPr>
      <t xml:space="preserve">(B)     </t>
    </r>
    <r>
      <rPr>
        <b/>
        <sz val="14"/>
        <color rgb="FFFA7D00"/>
        <rFont val="Calibri"/>
        <family val="2"/>
      </rPr>
      <t xml:space="preserve">              ONIX</t>
    </r>
  </si>
  <si>
    <r>
      <rPr>
        <b/>
        <sz val="14"/>
        <color theme="1"/>
        <rFont val="Calibri"/>
        <family val="2"/>
      </rPr>
      <t xml:space="preserve">(E3)    </t>
    </r>
    <r>
      <rPr>
        <b/>
        <sz val="14"/>
        <color rgb="FFFA7D00"/>
        <rFont val="Calibri"/>
        <family val="2"/>
      </rPr>
      <t xml:space="preserve">      SAVEIRO</t>
    </r>
  </si>
  <si>
    <r>
      <rPr>
        <b/>
        <sz val="14"/>
        <color theme="1"/>
        <rFont val="Calibri"/>
        <family val="2"/>
      </rPr>
      <t xml:space="preserve">(H)     </t>
    </r>
    <r>
      <rPr>
        <b/>
        <sz val="14"/>
        <color rgb="FFFA7D00"/>
        <rFont val="Calibri"/>
        <family val="2"/>
      </rPr>
      <t xml:space="preserve">            MOTO</t>
    </r>
  </si>
  <si>
    <r>
      <rPr>
        <b/>
        <sz val="14"/>
        <color theme="1"/>
        <rFont val="Calibri"/>
        <family val="2"/>
      </rPr>
      <t xml:space="preserve">(B)       </t>
    </r>
    <r>
      <rPr>
        <b/>
        <sz val="14"/>
        <color rgb="FFFA7D00"/>
        <rFont val="Calibri"/>
        <family val="2"/>
      </rPr>
      <t xml:space="preserve">              GOL</t>
    </r>
  </si>
  <si>
    <r>
      <rPr>
        <b/>
        <sz val="14"/>
        <color theme="1"/>
        <rFont val="Calibri"/>
        <family val="2"/>
      </rPr>
      <t xml:space="preserve">(B)      </t>
    </r>
    <r>
      <rPr>
        <b/>
        <sz val="14"/>
        <color rgb="FFFA7D00"/>
        <rFont val="Calibri"/>
        <family val="2"/>
      </rPr>
      <t xml:space="preserve">    SANDERO</t>
    </r>
  </si>
  <si>
    <r>
      <rPr>
        <b/>
        <sz val="14"/>
        <color theme="1"/>
        <rFont val="Calibri"/>
        <family val="2"/>
      </rPr>
      <t xml:space="preserve">(E1.1) </t>
    </r>
    <r>
      <rPr>
        <b/>
        <sz val="14"/>
        <color rgb="FFFA7D00"/>
        <rFont val="Calibri"/>
        <family val="2"/>
      </rPr>
      <t xml:space="preserve">                S10</t>
    </r>
  </si>
  <si>
    <r>
      <rPr>
        <b/>
        <sz val="14"/>
        <color theme="1"/>
        <rFont val="Calibri"/>
        <family val="2"/>
      </rPr>
      <t xml:space="preserve">(D2.1)    </t>
    </r>
    <r>
      <rPr>
        <b/>
        <sz val="14"/>
        <color rgb="FFFA7D00"/>
        <rFont val="Calibri"/>
        <family val="2"/>
      </rPr>
      <t xml:space="preserve">     OROCH</t>
    </r>
  </si>
  <si>
    <r>
      <rPr>
        <b/>
        <sz val="14"/>
        <color theme="1"/>
        <rFont val="Calibri"/>
        <family val="2"/>
      </rPr>
      <t>G.2 (1), G0 (1), G1.5 (2), G1.1 (1),</t>
    </r>
    <r>
      <rPr>
        <b/>
        <sz val="14"/>
        <color rgb="FFFA7D00"/>
        <rFont val="Calibri"/>
        <family val="2"/>
      </rPr>
      <t xml:space="preserve"> CAMINHÕES</t>
    </r>
  </si>
  <si>
    <r>
      <rPr>
        <b/>
        <sz val="14"/>
        <color theme="1"/>
        <rFont val="Calibri"/>
        <family val="2"/>
      </rPr>
      <t xml:space="preserve">(A)    </t>
    </r>
    <r>
      <rPr>
        <b/>
        <sz val="14"/>
        <color rgb="FFFA7D00"/>
        <rFont val="Calibri"/>
        <family val="2"/>
      </rPr>
      <t xml:space="preserve">             VERSA</t>
    </r>
  </si>
  <si>
    <r>
      <rPr>
        <b/>
        <sz val="14"/>
        <color theme="1"/>
        <rFont val="Calibri"/>
        <family val="2"/>
      </rPr>
      <t xml:space="preserve">(A1.1)   </t>
    </r>
    <r>
      <rPr>
        <b/>
        <sz val="14"/>
        <color rgb="FFFA7D00"/>
        <rFont val="Calibri"/>
        <family val="2"/>
      </rPr>
      <t xml:space="preserve">      VIRTUS</t>
    </r>
  </si>
  <si>
    <r>
      <rPr>
        <b/>
        <sz val="14"/>
        <color theme="1"/>
        <rFont val="Calibri"/>
        <family val="2"/>
      </rPr>
      <t xml:space="preserve">(B)     </t>
    </r>
    <r>
      <rPr>
        <b/>
        <sz val="14"/>
        <color rgb="FFFA7D00"/>
        <rFont val="Calibri"/>
        <family val="2"/>
      </rPr>
      <t xml:space="preserve">      FORD/KA</t>
    </r>
  </si>
  <si>
    <r>
      <rPr>
        <b/>
        <sz val="14"/>
        <color theme="1"/>
        <rFont val="Calibri"/>
        <family val="2"/>
      </rPr>
      <t xml:space="preserve">(B)  </t>
    </r>
    <r>
      <rPr>
        <b/>
        <sz val="14"/>
        <color rgb="FFFA7D00"/>
        <rFont val="Calibri"/>
        <family val="2"/>
      </rPr>
      <t xml:space="preserve">                 POLO</t>
    </r>
  </si>
  <si>
    <r>
      <rPr>
        <b/>
        <sz val="14"/>
        <color theme="1"/>
        <rFont val="Calibri"/>
        <family val="2"/>
      </rPr>
      <t xml:space="preserve">(E3) </t>
    </r>
    <r>
      <rPr>
        <b/>
        <sz val="14"/>
        <color rgb="FFFA7D00"/>
        <rFont val="Calibri"/>
        <family val="2"/>
      </rPr>
      <t xml:space="preserve">           STRADA</t>
    </r>
  </si>
  <si>
    <r>
      <rPr>
        <b/>
        <sz val="14"/>
        <color theme="1"/>
        <rFont val="Calibri"/>
        <family val="2"/>
      </rPr>
      <t xml:space="preserve">(E1.1)   </t>
    </r>
    <r>
      <rPr>
        <b/>
        <sz val="14"/>
        <color rgb="FFFA7D00"/>
        <rFont val="Calibri"/>
        <family val="2"/>
      </rPr>
      <t xml:space="preserve"> FRONTIER</t>
    </r>
  </si>
  <si>
    <t>SAE2F00</t>
  </si>
  <si>
    <t>CHEGOU NESTE SETOR.</t>
  </si>
  <si>
    <t>VENCIDA</t>
  </si>
  <si>
    <t>RMV</t>
  </si>
  <si>
    <t xml:space="preserve">GEMEM   </t>
  </si>
  <si>
    <t>SUBSTITUIU A AMAROK 7H22 E A S10 QLK-7272</t>
  </si>
  <si>
    <t>VALORES DA DEVOLUÇÃO</t>
  </si>
  <si>
    <t>ORL-9724</t>
  </si>
  <si>
    <t xml:space="preserve">RMM   </t>
  </si>
  <si>
    <t>SUBSTITUI A OROCH QLG-6944</t>
  </si>
  <si>
    <t>QWL-6754</t>
  </si>
  <si>
    <t>QWL6754</t>
  </si>
  <si>
    <t xml:space="preserve">VIRTUS 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</si>
  <si>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</si>
  <si>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</si>
  <si>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</si>
  <si>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</si>
  <si>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</si>
  <si>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</si>
  <si>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RVM STYLE</t>
  </si>
  <si>
    <t>RGT-5C18</t>
  </si>
  <si>
    <t>RMM/GEPAR1</t>
  </si>
  <si>
    <t>R$ 6.700.00</t>
  </si>
  <si>
    <t>SAI-1I78</t>
  </si>
  <si>
    <t>GOL QWH-4329 SUBSTITUIU TEMPORARIAMENTE QLJ-0314</t>
  </si>
  <si>
    <t>SAJ-0J28</t>
  </si>
  <si>
    <t>GOL QTT-9349 FOI SUBSTITUIDO GOL SAJ-0J28 29/12/2022</t>
  </si>
  <si>
    <t>ONIX SAE2F00 MIGROU PARA BACIA LEITEIRA 29/12/2022</t>
  </si>
  <si>
    <t>SAJ-0J38</t>
  </si>
  <si>
    <t xml:space="preserve">     EM DIA</t>
  </si>
  <si>
    <t>GOL QTT-5037 SUBSTITUIDO PELO GOL SAJ-0J38 29/12/2022</t>
  </si>
  <si>
    <t>VEICULO ENTREGUE A SUPCAD NA DATA DE HOJE 30/12/2022</t>
  </si>
  <si>
    <t>SAJ-4J48</t>
  </si>
  <si>
    <t>VEICULO ENTREGUE NA SUPTRAN NA DATA DE HOJE 30/12/2022</t>
  </si>
  <si>
    <t>SAJ-0J18</t>
  </si>
  <si>
    <t>GOL SAJ-0J18 SUBSTITUIU O QLJ-9692 DIA 02/01/2023</t>
  </si>
  <si>
    <t>ALISON CORREIA DOS SANTOS</t>
  </si>
  <si>
    <t>SAB-0B96</t>
  </si>
  <si>
    <t>SAB-0B96 SUBSTITUIU O RGO-3C66 DIA 13/01/2023</t>
  </si>
  <si>
    <t>SAA-5E51</t>
  </si>
  <si>
    <t>GOL SAA-5E51 SUBSTITUIU O RGO-3C56 DIA 13/01/2023</t>
  </si>
  <si>
    <t>SAB-0F80</t>
  </si>
  <si>
    <t xml:space="preserve"> GOL SAB-0F80 SUBSTITUI O QWL-5659 DIA 13/01/2023</t>
  </si>
  <si>
    <t>RGT-1B80</t>
  </si>
  <si>
    <t>GOL RGT-1B80 SUBSTITUIU O QLH-7198 DIA 13/01/2023</t>
  </si>
  <si>
    <t xml:space="preserve"> SAA-5E51</t>
  </si>
  <si>
    <t>RVT-8A23</t>
  </si>
  <si>
    <t>LOCALIZA</t>
  </si>
  <si>
    <t>DUSTER RVT-8A23 SUBSTITUIU A RENEGDE RMG-9G40 DIA 17/01/2023</t>
  </si>
  <si>
    <t>SAE-7H17</t>
  </si>
  <si>
    <t>DEVOLVIDO A LOCADORA DIA 19/01/2023</t>
  </si>
  <si>
    <r>
      <t xml:space="preserve">   </t>
    </r>
    <r>
      <rPr>
        <sz val="11"/>
        <color theme="1"/>
        <rFont val="Calibri"/>
        <family val="2"/>
        <scheme val="minor"/>
      </rPr>
      <t xml:space="preserve">            </t>
    </r>
    <r>
      <rPr>
        <sz val="12"/>
        <color theme="1"/>
        <rFont val="Calibri"/>
        <family val="2"/>
        <scheme val="minor"/>
      </rPr>
      <t xml:space="preserve">  GOL</t>
    </r>
  </si>
  <si>
    <t>b</t>
  </si>
  <si>
    <t>QWJ-2J91</t>
  </si>
  <si>
    <t>SAD-3H26</t>
  </si>
  <si>
    <t>2022/2022</t>
  </si>
  <si>
    <t>SAD-8J59</t>
  </si>
  <si>
    <t xml:space="preserve">                                             20/01/2025                                                  </t>
  </si>
  <si>
    <t>SAJ-8I48</t>
  </si>
  <si>
    <t>SAJ-1H48</t>
  </si>
  <si>
    <t>GOL SAJ-1H48 SUBSTITUIU OXN-9833 31/01/2023</t>
  </si>
  <si>
    <t>ONIX QLI-3077 DEVOLVIDO A COSTA DOURADA DIA 31/01/2023</t>
  </si>
  <si>
    <t>QWJ-7I27</t>
  </si>
  <si>
    <t>QLM-4550</t>
  </si>
  <si>
    <t>AMAROK QLM 4550 SUBSTITUIO A AMAROK QLE-4432 NO DIA 03/02/2023</t>
  </si>
  <si>
    <t>SAE-7D87</t>
  </si>
  <si>
    <t>GOL SAE-7D87 SUBSTITUIU QLA-0733 NO DIA 08/02/2023</t>
  </si>
  <si>
    <t>GOL QLM-2137 DEVOLVIDO A LOCADORA DIA 13/02/2023</t>
  </si>
  <si>
    <t>OROCH ORL-9724 SUBSTITUIU QWK-2858 DIA 07/02/2023</t>
  </si>
  <si>
    <r>
      <t xml:space="preserve">    </t>
    </r>
    <r>
      <rPr>
        <b/>
        <sz val="12"/>
        <color theme="0"/>
        <rFont val="Calibri"/>
        <family val="2"/>
        <scheme val="minor"/>
      </rPr>
      <t xml:space="preserve">    R$ </t>
    </r>
  </si>
  <si>
    <r>
      <t xml:space="preserve">               </t>
    </r>
    <r>
      <rPr>
        <b/>
        <sz val="12"/>
        <color theme="0"/>
        <rFont val="Calibri"/>
        <family val="2"/>
        <scheme val="minor"/>
      </rPr>
      <t xml:space="preserve">         MOTORISTA </t>
    </r>
  </si>
  <si>
    <r>
      <t xml:space="preserve">   </t>
    </r>
    <r>
      <rPr>
        <b/>
        <sz val="12"/>
        <color theme="0"/>
        <rFont val="Calibri"/>
        <family val="2"/>
        <scheme val="minor"/>
      </rPr>
      <t xml:space="preserve">   LOCADORA</t>
    </r>
  </si>
  <si>
    <r>
      <t xml:space="preserve">     </t>
    </r>
    <r>
      <rPr>
        <b/>
        <sz val="12"/>
        <color theme="0"/>
        <rFont val="Calibri"/>
        <family val="2"/>
        <scheme val="minor"/>
      </rPr>
      <t xml:space="preserve">     TOTAL =</t>
    </r>
  </si>
  <si>
    <t xml:space="preserve">     Nº</t>
  </si>
  <si>
    <t>SUHRU</t>
  </si>
  <si>
    <t xml:space="preserve"> QWG-6597</t>
  </si>
  <si>
    <t>ONIX QWL-6629 DEVOLVIDO A LOCADORA DIA 23/02/2023</t>
  </si>
  <si>
    <t>QLF-8455 DEVOLVIDA A LOCADORA DIA 15/03/2023</t>
  </si>
  <si>
    <t>ORG-9684</t>
  </si>
  <si>
    <t>ORG-9684 INCLUSO NA UNIDADE 20/03/2023</t>
  </si>
  <si>
    <t xml:space="preserve"> FABIO</t>
  </si>
  <si>
    <t>LOCADORA PEGASUS</t>
  </si>
  <si>
    <t>A</t>
  </si>
  <si>
    <t>QWK-2267</t>
  </si>
  <si>
    <t>QWK-2267 SUBSTITUIU TEMPORARIAMENTE AMAROK QLM-4550</t>
  </si>
  <si>
    <t>QWJ-8729</t>
  </si>
  <si>
    <t>QWJ-8729 SUBSTITUIU TEMPORARIAMENTE QWH-3990 24/04/2023</t>
  </si>
  <si>
    <t>NÚCLEO / FLEXEIRAS</t>
  </si>
  <si>
    <t>CPLE/SUPLES5</t>
  </si>
  <si>
    <t>CPLE/SUPLES1</t>
  </si>
  <si>
    <t>RGQ-2G90</t>
  </si>
  <si>
    <t>GOL RGQ-2G90 SUBSTITUIU DEFINITIVAMENTE ONIX QWG-6725</t>
  </si>
  <si>
    <t>AMAROK FOI PARA ZML NO DIA 15/05/2023 NO LUGAR DE DOIS GOL PLACA QLL-9588 E QWJ-8699</t>
  </si>
  <si>
    <t xml:space="preserve"> RVM STYLE </t>
  </si>
  <si>
    <t xml:space="preserve"> PB SERVIÇÕS</t>
  </si>
  <si>
    <t xml:space="preserve"> PEGASUS</t>
  </si>
  <si>
    <t xml:space="preserve"> UNIDAS</t>
  </si>
  <si>
    <t xml:space="preserve"> GEPAR1</t>
  </si>
  <si>
    <t xml:space="preserve"> RMM</t>
  </si>
  <si>
    <t xml:space="preserve"> SUPTRA</t>
  </si>
  <si>
    <t xml:space="preserve"> SERRANA</t>
  </si>
  <si>
    <t xml:space="preserve"> VPE</t>
  </si>
  <si>
    <t xml:space="preserve"> ZML</t>
  </si>
  <si>
    <t>GEMEN</t>
  </si>
  <si>
    <t xml:space="preserve"> SUNOV</t>
  </si>
  <si>
    <t xml:space="preserve"> RVM STYLE</t>
  </si>
  <si>
    <t xml:space="preserve"> 30/12/2022</t>
  </si>
  <si>
    <t>QLI-3077</t>
  </si>
  <si>
    <t>QLH-7806</t>
  </si>
  <si>
    <t>QWL-6734</t>
  </si>
  <si>
    <t>QLI-7I48</t>
  </si>
  <si>
    <t>QTT-5037</t>
  </si>
  <si>
    <t>QTT-9349</t>
  </si>
  <si>
    <t>QWH-4319</t>
  </si>
  <si>
    <t>QWH-4329</t>
  </si>
  <si>
    <t xml:space="preserve"> SAJ-0J18</t>
  </si>
  <si>
    <t xml:space="preserve"> GOL</t>
  </si>
  <si>
    <t>INCLUSÃO NA RMM/GEPAR1 EM 19/12/2022</t>
  </si>
  <si>
    <t>VEICULO SAI-1I78 SUBSTITUIU GOL QWJ-6099 21/12/2023</t>
  </si>
  <si>
    <t>DEVOLVIDO A LOCADORA NO DIA 27/12/2022</t>
  </si>
  <si>
    <t>DEVOLVIDO A LOCADORA 30/12/2022</t>
  </si>
  <si>
    <t>INCLUSÃO NA VPE DIA 18/01/2023</t>
  </si>
  <si>
    <t>DEVOLVIDO DIA 19/01/2023</t>
  </si>
  <si>
    <t>INSERIDO 06/08/2019</t>
  </si>
  <si>
    <t>INCLUSO NA UNIDADE SERRANA 26/01/2023</t>
  </si>
  <si>
    <t>INCLUSO NA UNIDADE SERRANA 24/01/2023</t>
  </si>
  <si>
    <t>INCLUSO NA UNIDADE VPE DIA 18/01/2023</t>
  </si>
  <si>
    <t>MUP-9593</t>
  </si>
  <si>
    <t>AMAROk</t>
  </si>
  <si>
    <t>SAH-3C24</t>
  </si>
  <si>
    <t>2023/2023</t>
  </si>
  <si>
    <t>FABIO</t>
  </si>
  <si>
    <t>VIRTUS SAH-3C24 SUBISTITUIO O VIRTUS QWI-9764 DEFINITIVAMENTE NO DIA 17/05/2023</t>
  </si>
  <si>
    <t>SAF-7B79</t>
  </si>
  <si>
    <t>SAVEIRO SAF-7B79 FICOU NO LUGAR DA SAVEIRO CABINE ESTENDIA QWG-5222 NO DIA 13/06/2023</t>
  </si>
  <si>
    <t>SAI-0G55</t>
  </si>
  <si>
    <t>GEMEM/CTR</t>
  </si>
  <si>
    <t>SAVEIRO INCLUSO NA GEMEM CTR NO DIA 20/06/2023 FICANDO NO LUGAR DA RGU-1G51 DA UNIDAS</t>
  </si>
  <si>
    <t>SAVEIRO RGU-1G51 DEVOLVIDA A LOCADORA COSTA DOURADA 21/06/2023</t>
  </si>
  <si>
    <t>L 200</t>
  </si>
  <si>
    <t>QEM-9F19</t>
  </si>
  <si>
    <t xml:space="preserve">QEM-9F19 FICOU NO LUGAR DA AMAROK QUE FOI PARA DELMIRO A PND-2G72 </t>
  </si>
  <si>
    <t>SERTAO</t>
  </si>
  <si>
    <t>QTT-6739 FOI PARA LOADORA E VEIO A L 200 QEM-9F19</t>
  </si>
  <si>
    <t>RGQ-2D31</t>
  </si>
  <si>
    <t>RGQ-2D31 FICOU NO LUGAR DO GOL QWH-4010 A PARTIR DO DIA 19/06/2023</t>
  </si>
  <si>
    <t>QLL-7525</t>
  </si>
  <si>
    <t>SAVEIRO QLL-7525 DEVOLVIDA A LOCADORA COSTA DOURADA 17/07/2023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</si>
  <si>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</si>
  <si>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</si>
  <si>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</si>
  <si>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RGT-9C30</t>
  </si>
  <si>
    <t>INCLUSO NA UNIDADE GEMEM/CTR 17/07/2023</t>
  </si>
  <si>
    <t>SAC-3C24</t>
  </si>
  <si>
    <t>INCLUSO NA UNIDADE RMM/GEPROM 17/07/2023</t>
  </si>
  <si>
    <t>S 10</t>
  </si>
  <si>
    <t>QLJ-0939</t>
  </si>
  <si>
    <t>INCLUSO NA UNIDADE ZML 17/07/2023</t>
  </si>
  <si>
    <t>ZML/CPCS</t>
  </si>
  <si>
    <t>suhru/gesmet</t>
  </si>
  <si>
    <t>VICE-PRESIDÊNCIA DE GESTÃO CORPORATIVA-VGC
SUPERINTENDÊNCIA DE SUPRIMENTOS E LOGÍSTICA-SULOS
GERÊNCIA DE SERVIÇOS GERAIS-GESEA
SUPERVISÃO DE TRANSPORTES – SUPTRAN
FROTA CASAL 2023
CONTRATO Nº 024/2023</t>
  </si>
  <si>
    <t>RGT-7F05</t>
  </si>
  <si>
    <t>MOTO RGT-7F05 FICOU NO LUGAR DA BROS QLL-2860 NA DATA 24/08/2023</t>
  </si>
  <si>
    <t>SUPGET</t>
  </si>
  <si>
    <t>SAMUEL VALERIO DA SILVA</t>
  </si>
  <si>
    <t>GOL QLL-9648 DEVOLVIDO A LOCADORA EM 18/09/2023</t>
  </si>
  <si>
    <t>INCLUSO NA UNIDADE RMM/GEPROM 27/07/2023</t>
  </si>
  <si>
    <t>INCLUSO NA UNIDADE ZML 15/05/2023</t>
  </si>
  <si>
    <t>QWL-8198</t>
  </si>
  <si>
    <t>JOÃO JOSE SANTOS DA SILVA</t>
  </si>
  <si>
    <t>QWK-6874</t>
  </si>
  <si>
    <t xml:space="preserve">VEICULO SUBSTITUINDO TEMPORARIAMENTE GOL QWH-0056 </t>
  </si>
  <si>
    <t>QWL-7377</t>
  </si>
  <si>
    <t xml:space="preserve">VEICULO QWL-7377 FICOU NO LUGAR DO GOL QWH-0056 DEFINITIVAMENTE </t>
  </si>
  <si>
    <t>QHF-8G20</t>
  </si>
  <si>
    <t>MARTING LOG</t>
  </si>
  <si>
    <t>QHF-8G20 FICOU NO LUGAR DO NLX-5C49</t>
  </si>
  <si>
    <t>QWG-6754</t>
  </si>
  <si>
    <t>SUNOVE</t>
  </si>
  <si>
    <t>POLO QWG-6754 FICOU NO LUGAR DO FOD KA QXV-0C79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</si>
</sst>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[$R$-416]\ #,##0.00;[Red]\-[$R$-416]\ #,##0.00"/>
    <numFmt numFmtId="166" formatCode="* #,##0.00\ ;* \(#,##0.00\);* \-#\ ;@\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color theme="0"/>
      <name val="Calibri"/>
      <family val="2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8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b/>
      <sz val="14"/>
      <color rgb="FFFA7D00"/>
      <name val="Calibri"/>
      <family val="2"/>
    </font>
    <font>
      <b/>
      <sz val="14"/>
      <color rgb="FFFF0000"/>
      <name val="Calibri"/>
      <family val="2"/>
    </font>
    <font>
      <b/>
      <sz val="18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8"/>
      <color rgb="FF9C57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rgb="FF808080"/>
      </patternFill>
    </fill>
    <fill>
      <patternFill patternType="solid">
        <fgColor theme="6"/>
        <bgColor rgb="FFBFBFBF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rgb="FFFFFFCC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7" fillId="0" borderId="0"/>
    <xf numFmtId="0" fontId="6" fillId="26" borderId="0" applyNumberFormat="0" applyBorder="0" applyAlignment="0" applyProtection="0"/>
    <xf numFmtId="0" fontId="1" fillId="28" borderId="0" applyNumberFormat="0" applyBorder="0" applyAlignment="0" applyProtection="0"/>
    <xf numFmtId="0" fontId="44" fillId="33" borderId="0" applyNumberFormat="0" applyBorder="0" applyAlignment="0" applyProtection="0"/>
  </cellStyleXfs>
  <cellXfs count="364">
    <xf numFmtId="0" fontId="0" fillId="0" borderId="0" xfId="0"/>
    <xf numFmtId="0" fontId="5" fillId="12" borderId="2" xfId="12" applyFont="1" applyBorder="1" applyAlignment="1">
      <alignment horizontal="center"/>
    </xf>
    <xf numFmtId="0" fontId="15" fillId="0" borderId="0" xfId="0" applyFont="1"/>
    <xf numFmtId="0" fontId="0" fillId="0" borderId="0" xfId="0" applyAlignment="1">
      <alignment horizontal="center"/>
    </xf>
    <xf numFmtId="0" fontId="8" fillId="5" borderId="25" xfId="5" applyFont="1" applyBorder="1" applyAlignment="1">
      <alignment horizontal="center"/>
    </xf>
    <xf numFmtId="0" fontId="8" fillId="5" borderId="2" xfId="5" applyFont="1" applyBorder="1" applyAlignment="1">
      <alignment horizontal="center"/>
    </xf>
    <xf numFmtId="0" fontId="8" fillId="24" borderId="2" xfId="9" applyFont="1" applyFill="1" applyBorder="1" applyAlignment="1">
      <alignment horizontal="center"/>
    </xf>
    <xf numFmtId="0" fontId="8" fillId="21" borderId="14" xfId="9" applyFont="1" applyFill="1" applyBorder="1" applyAlignment="1">
      <alignment horizontal="center"/>
    </xf>
    <xf numFmtId="0" fontId="8" fillId="9" borderId="14" xfId="9" applyFont="1" applyBorder="1" applyAlignment="1">
      <alignment horizontal="center"/>
    </xf>
    <xf numFmtId="0" fontId="8" fillId="9" borderId="16" xfId="9" applyFont="1" applyBorder="1" applyAlignment="1">
      <alignment horizontal="center"/>
    </xf>
    <xf numFmtId="0" fontId="8" fillId="9" borderId="2" xfId="9" applyFont="1" applyBorder="1" applyAlignment="1">
      <alignment horizontal="center"/>
    </xf>
    <xf numFmtId="164" fontId="8" fillId="9" borderId="14" xfId="9" applyNumberFormat="1" applyFont="1" applyBorder="1" applyAlignment="1">
      <alignment horizontal="center"/>
    </xf>
    <xf numFmtId="0" fontId="23" fillId="25" borderId="24" xfId="10" applyFont="1" applyFill="1" applyBorder="1" applyAlignment="1">
      <alignment horizontal="center"/>
    </xf>
    <xf numFmtId="0" fontId="23" fillId="25" borderId="26" xfId="10" applyFont="1" applyFill="1" applyBorder="1" applyAlignment="1">
      <alignment horizontal="center"/>
    </xf>
    <xf numFmtId="0" fontId="8" fillId="9" borderId="26" xfId="9" applyFont="1" applyBorder="1" applyAlignment="1">
      <alignment horizontal="center"/>
    </xf>
    <xf numFmtId="0" fontId="8" fillId="9" borderId="24" xfId="9" applyFont="1" applyBorder="1"/>
    <xf numFmtId="0" fontId="8" fillId="9" borderId="25" xfId="9" applyFont="1" applyBorder="1"/>
    <xf numFmtId="0" fontId="8" fillId="9" borderId="26" xfId="9" applyFont="1" applyBorder="1"/>
    <xf numFmtId="0" fontId="8" fillId="9" borderId="15" xfId="9" applyFont="1" applyBorder="1" applyAlignment="1">
      <alignment horizontal="center"/>
    </xf>
    <xf numFmtId="0" fontId="8" fillId="9" borderId="14" xfId="9" applyFont="1" applyBorder="1" applyAlignment="1">
      <alignment horizontal="center" wrapText="1"/>
    </xf>
    <xf numFmtId="0" fontId="8" fillId="9" borderId="16" xfId="9" applyFont="1" applyBorder="1" applyAlignment="1">
      <alignment horizontal="center" wrapText="1"/>
    </xf>
    <xf numFmtId="0" fontId="8" fillId="9" borderId="2" xfId="9" applyFont="1" applyBorder="1" applyAlignment="1">
      <alignment horizontal="center" wrapText="1"/>
    </xf>
    <xf numFmtId="0" fontId="8" fillId="21" borderId="2" xfId="7" applyFont="1" applyFill="1" applyBorder="1" applyAlignment="1">
      <alignment horizontal="center"/>
    </xf>
    <xf numFmtId="0" fontId="8" fillId="9" borderId="24" xfId="9" applyFont="1" applyBorder="1" applyAlignment="1">
      <alignment horizontal="center"/>
    </xf>
    <xf numFmtId="0" fontId="8" fillId="9" borderId="25" xfId="9" applyFont="1" applyBorder="1" applyAlignment="1">
      <alignment horizontal="center"/>
    </xf>
    <xf numFmtId="0" fontId="8" fillId="9" borderId="31" xfId="9" applyFont="1" applyBorder="1" applyAlignment="1">
      <alignment horizontal="center"/>
    </xf>
    <xf numFmtId="0" fontId="8" fillId="21" borderId="15" xfId="9" applyFont="1" applyFill="1" applyBorder="1" applyAlignment="1">
      <alignment horizontal="center"/>
    </xf>
    <xf numFmtId="0" fontId="23" fillId="9" borderId="2" xfId="9" applyFont="1" applyBorder="1" applyAlignment="1">
      <alignment horizontal="center"/>
    </xf>
    <xf numFmtId="0" fontId="8" fillId="9" borderId="2" xfId="9" applyFont="1" applyBorder="1" applyAlignment="1"/>
    <xf numFmtId="0" fontId="24" fillId="26" borderId="2" xfId="15" applyFont="1" applyBorder="1" applyAlignment="1">
      <alignment horizontal="center"/>
    </xf>
    <xf numFmtId="0" fontId="25" fillId="27" borderId="0" xfId="0" applyFont="1" applyFill="1" applyAlignment="1">
      <alignment horizontal="center"/>
    </xf>
    <xf numFmtId="0" fontId="14" fillId="20" borderId="2" xfId="14" applyFont="1" applyFill="1" applyBorder="1" applyAlignment="1">
      <alignment horizontal="center" vertical="center"/>
    </xf>
    <xf numFmtId="164" fontId="14" fillId="20" borderId="2" xfId="14" applyNumberFormat="1" applyFont="1" applyFill="1" applyBorder="1" applyAlignment="1">
      <alignment horizontal="center" vertical="center"/>
    </xf>
    <xf numFmtId="0" fontId="23" fillId="13" borderId="2" xfId="13" applyFont="1" applyBorder="1" applyAlignment="1">
      <alignment horizontal="center" vertical="center"/>
    </xf>
    <xf numFmtId="164" fontId="23" fillId="13" borderId="2" xfId="13" applyNumberFormat="1" applyFont="1" applyBorder="1" applyAlignment="1">
      <alignment horizontal="center" vertical="center"/>
    </xf>
    <xf numFmtId="0" fontId="23" fillId="13" borderId="2" xfId="13" applyFont="1" applyBorder="1" applyAlignment="1">
      <alignment horizontal="center"/>
    </xf>
    <xf numFmtId="166" fontId="23" fillId="13" borderId="2" xfId="13" applyNumberFormat="1" applyFont="1" applyBorder="1" applyAlignment="1">
      <alignment horizontal="center"/>
    </xf>
    <xf numFmtId="164" fontId="23" fillId="13" borderId="2" xfId="13" applyNumberFormat="1" applyFont="1" applyBorder="1" applyAlignment="1">
      <alignment horizontal="center"/>
    </xf>
    <xf numFmtId="1" fontId="23" fillId="13" borderId="2" xfId="13" applyNumberFormat="1" applyFont="1" applyBorder="1" applyAlignment="1">
      <alignment horizontal="center" vertical="center"/>
    </xf>
    <xf numFmtId="0" fontId="23" fillId="13" borderId="2" xfId="13" applyFont="1" applyBorder="1" applyAlignment="1">
      <alignment horizontal="center" vertical="center" wrapText="1"/>
    </xf>
    <xf numFmtId="1" fontId="23" fillId="13" borderId="2" xfId="13" applyNumberFormat="1" applyFont="1" applyBorder="1" applyAlignment="1">
      <alignment horizontal="center" vertical="center" wrapText="1"/>
    </xf>
    <xf numFmtId="0" fontId="23" fillId="13" borderId="4" xfId="13" applyFont="1" applyBorder="1" applyAlignment="1">
      <alignment horizontal="center" vertical="center" wrapText="1"/>
    </xf>
    <xf numFmtId="164" fontId="23" fillId="13" borderId="4" xfId="13" applyNumberFormat="1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/>
    </xf>
    <xf numFmtId="0" fontId="27" fillId="4" borderId="23" xfId="4" applyFont="1" applyBorder="1" applyAlignment="1">
      <alignment horizontal="center" vertical="center"/>
    </xf>
    <xf numFmtId="0" fontId="27" fillId="4" borderId="1" xfId="4" applyFont="1" applyAlignment="1">
      <alignment horizontal="center" vertical="center"/>
    </xf>
    <xf numFmtId="0" fontId="8" fillId="4" borderId="1" xfId="4" applyFont="1" applyAlignment="1">
      <alignment horizontal="center" vertical="center"/>
    </xf>
    <xf numFmtId="0" fontId="16" fillId="23" borderId="2" xfId="0" applyFont="1" applyFill="1" applyBorder="1" applyAlignment="1">
      <alignment horizontal="center" wrapText="1"/>
    </xf>
    <xf numFmtId="0" fontId="8" fillId="12" borderId="2" xfId="12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 wrapText="1"/>
    </xf>
    <xf numFmtId="49" fontId="23" fillId="13" borderId="2" xfId="13" applyNumberFormat="1" applyFont="1" applyBorder="1" applyAlignment="1">
      <alignment horizontal="center" vertical="center"/>
    </xf>
    <xf numFmtId="0" fontId="26" fillId="29" borderId="2" xfId="11" applyFont="1" applyFill="1" applyBorder="1" applyAlignment="1">
      <alignment horizontal="center"/>
    </xf>
    <xf numFmtId="0" fontId="26" fillId="29" borderId="2" xfId="5" applyFont="1" applyFill="1" applyBorder="1" applyAlignment="1">
      <alignment horizontal="center" vertical="center"/>
    </xf>
    <xf numFmtId="0" fontId="26" fillId="29" borderId="2" xfId="5" applyFont="1" applyFill="1" applyBorder="1" applyAlignment="1">
      <alignment horizontal="center"/>
    </xf>
    <xf numFmtId="0" fontId="26" fillId="29" borderId="2" xfId="5" applyFont="1" applyFill="1" applyBorder="1" applyAlignment="1">
      <alignment horizontal="center" vertical="center" wrapText="1"/>
    </xf>
    <xf numFmtId="164" fontId="25" fillId="27" borderId="0" xfId="0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164" fontId="23" fillId="0" borderId="13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26" borderId="2" xfId="15" applyNumberFormat="1" applyFont="1" applyBorder="1" applyAlignment="1">
      <alignment horizontal="center"/>
    </xf>
    <xf numFmtId="0" fontId="28" fillId="29" borderId="2" xfId="0" applyFont="1" applyFill="1" applyBorder="1" applyAlignment="1">
      <alignment horizontal="center"/>
    </xf>
    <xf numFmtId="0" fontId="29" fillId="0" borderId="0" xfId="14" applyFont="1" applyAlignment="1">
      <alignment horizontal="center"/>
    </xf>
    <xf numFmtId="164" fontId="0" fillId="0" borderId="0" xfId="0" applyNumberFormat="1"/>
    <xf numFmtId="0" fontId="33" fillId="14" borderId="3" xfId="0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33" fillId="14" borderId="6" xfId="0" applyFont="1" applyFill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/>
    </xf>
    <xf numFmtId="0" fontId="33" fillId="14" borderId="8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 wrapText="1"/>
    </xf>
    <xf numFmtId="14" fontId="35" fillId="15" borderId="2" xfId="0" applyNumberFormat="1" applyFont="1" applyFill="1" applyBorder="1" applyAlignment="1">
      <alignment horizontal="center" vertical="center" wrapText="1"/>
    </xf>
    <xf numFmtId="14" fontId="32" fillId="15" borderId="2" xfId="0" applyNumberFormat="1" applyFont="1" applyFill="1" applyBorder="1" applyAlignment="1">
      <alignment horizontal="center" vertical="center"/>
    </xf>
    <xf numFmtId="0" fontId="34" fillId="16" borderId="2" xfId="0" applyFont="1" applyFill="1" applyBorder="1" applyAlignment="1">
      <alignment horizontal="center" vertical="center"/>
    </xf>
    <xf numFmtId="164" fontId="34" fillId="16" borderId="2" xfId="0" applyNumberFormat="1" applyFont="1" applyFill="1" applyBorder="1" applyAlignment="1">
      <alignment horizontal="center" vertical="center"/>
    </xf>
    <xf numFmtId="164" fontId="34" fillId="16" borderId="2" xfId="0" applyNumberFormat="1" applyFont="1" applyFill="1" applyBorder="1" applyAlignment="1">
      <alignment horizontal="center" vertical="center" wrapText="1"/>
    </xf>
    <xf numFmtId="164" fontId="34" fillId="16" borderId="2" xfId="1" applyNumberFormat="1" applyFont="1" applyFill="1" applyBorder="1" applyAlignment="1">
      <alignment horizontal="center" vertical="center"/>
    </xf>
    <xf numFmtId="14" fontId="36" fillId="16" borderId="2" xfId="0" applyNumberFormat="1" applyFont="1" applyFill="1" applyBorder="1" applyAlignment="1">
      <alignment horizontal="center" vertical="center"/>
    </xf>
    <xf numFmtId="164" fontId="34" fillId="14" borderId="2" xfId="0" applyNumberFormat="1" applyFont="1" applyFill="1" applyBorder="1" applyAlignment="1">
      <alignment horizontal="center" vertical="center"/>
    </xf>
    <xf numFmtId="14" fontId="33" fillId="17" borderId="2" xfId="0" applyNumberFormat="1" applyFont="1" applyFill="1" applyBorder="1" applyAlignment="1">
      <alignment horizontal="center" vertical="center"/>
    </xf>
    <xf numFmtId="164" fontId="33" fillId="2" borderId="2" xfId="2" applyNumberFormat="1" applyFont="1" applyBorder="1" applyAlignment="1">
      <alignment horizontal="center" vertical="center"/>
    </xf>
    <xf numFmtId="0" fontId="33" fillId="13" borderId="2" xfId="13" applyFont="1" applyBorder="1" applyAlignment="1">
      <alignment horizontal="center" vertical="center"/>
    </xf>
    <xf numFmtId="0" fontId="37" fillId="13" borderId="2" xfId="13" applyFont="1" applyBorder="1" applyAlignment="1">
      <alignment horizontal="center" vertical="center"/>
    </xf>
    <xf numFmtId="164" fontId="37" fillId="13" borderId="2" xfId="13" applyNumberFormat="1" applyFont="1" applyBorder="1" applyAlignment="1">
      <alignment horizontal="center" vertical="center"/>
    </xf>
    <xf numFmtId="0" fontId="33" fillId="13" borderId="2" xfId="13" applyFont="1" applyBorder="1" applyAlignment="1">
      <alignment horizontal="center" vertical="center" wrapText="1"/>
    </xf>
    <xf numFmtId="14" fontId="33" fillId="13" borderId="2" xfId="13" applyNumberFormat="1" applyFont="1" applyBorder="1" applyAlignment="1">
      <alignment horizontal="center" vertical="center"/>
    </xf>
    <xf numFmtId="0" fontId="33" fillId="14" borderId="2" xfId="0" applyFont="1" applyFill="1" applyBorder="1" applyAlignment="1">
      <alignment horizontal="center" vertical="center"/>
    </xf>
    <xf numFmtId="0" fontId="33" fillId="14" borderId="18" xfId="0" applyFont="1" applyFill="1" applyBorder="1" applyAlignment="1">
      <alignment horizontal="center" vertical="center"/>
    </xf>
    <xf numFmtId="0" fontId="37" fillId="13" borderId="2" xfId="13" applyFont="1" applyBorder="1" applyAlignment="1">
      <alignment horizontal="center" vertical="center" wrapText="1"/>
    </xf>
    <xf numFmtId="164" fontId="38" fillId="31" borderId="2" xfId="1" applyNumberFormat="1" applyFont="1" applyFill="1" applyBorder="1" applyAlignment="1" applyProtection="1">
      <alignment horizontal="center" vertical="center"/>
    </xf>
    <xf numFmtId="165" fontId="38" fillId="31" borderId="2" xfId="1" applyNumberFormat="1" applyFont="1" applyFill="1" applyBorder="1" applyAlignment="1" applyProtection="1">
      <alignment horizontal="center" vertical="center"/>
    </xf>
    <xf numFmtId="0" fontId="34" fillId="21" borderId="2" xfId="0" applyFont="1" applyFill="1" applyBorder="1" applyAlignment="1">
      <alignment horizontal="center" vertical="center"/>
    </xf>
    <xf numFmtId="0" fontId="34" fillId="21" borderId="2" xfId="0" applyFont="1" applyFill="1" applyBorder="1" applyAlignment="1">
      <alignment horizontal="center" vertical="center" wrapText="1"/>
    </xf>
    <xf numFmtId="14" fontId="36" fillId="21" borderId="2" xfId="0" applyNumberFormat="1" applyFont="1" applyFill="1" applyBorder="1" applyAlignment="1">
      <alignment horizontal="center" vertical="center"/>
    </xf>
    <xf numFmtId="0" fontId="33" fillId="20" borderId="2" xfId="0" applyFont="1" applyFill="1" applyBorder="1" applyAlignment="1">
      <alignment horizontal="center" vertical="center"/>
    </xf>
    <xf numFmtId="14" fontId="33" fillId="20" borderId="2" xfId="0" applyNumberFormat="1" applyFont="1" applyFill="1" applyBorder="1" applyAlignment="1">
      <alignment horizontal="center" vertical="center"/>
    </xf>
    <xf numFmtId="164" fontId="33" fillId="13" borderId="2" xfId="13" applyNumberFormat="1" applyFont="1" applyBorder="1" applyAlignment="1">
      <alignment horizontal="center" vertical="center"/>
    </xf>
    <xf numFmtId="164" fontId="38" fillId="31" borderId="2" xfId="0" applyNumberFormat="1" applyFont="1" applyFill="1" applyBorder="1" applyAlignment="1">
      <alignment horizontal="center" vertical="center"/>
    </xf>
    <xf numFmtId="0" fontId="33" fillId="8" borderId="2" xfId="8" applyFont="1" applyBorder="1" applyAlignment="1">
      <alignment horizontal="center" vertical="center"/>
    </xf>
    <xf numFmtId="164" fontId="33" fillId="30" borderId="2" xfId="13" applyNumberFormat="1" applyFont="1" applyFill="1" applyBorder="1" applyAlignment="1">
      <alignment horizontal="center" vertical="center"/>
    </xf>
    <xf numFmtId="0" fontId="34" fillId="14" borderId="2" xfId="0" applyFont="1" applyFill="1" applyBorder="1" applyAlignment="1">
      <alignment horizontal="center" vertical="center"/>
    </xf>
    <xf numFmtId="165" fontId="38" fillId="31" borderId="2" xfId="0" applyNumberFormat="1" applyFont="1" applyFill="1" applyBorder="1" applyAlignment="1">
      <alignment horizontal="center" vertical="center"/>
    </xf>
    <xf numFmtId="164" fontId="33" fillId="13" borderId="2" xfId="13" applyNumberFormat="1" applyFont="1" applyBorder="1" applyAlignment="1">
      <alignment horizontal="center" vertical="center" wrapText="1"/>
    </xf>
    <xf numFmtId="0" fontId="34" fillId="20" borderId="2" xfId="0" applyFont="1" applyFill="1" applyBorder="1" applyAlignment="1">
      <alignment horizontal="center" vertical="center"/>
    </xf>
    <xf numFmtId="14" fontId="36" fillId="20" borderId="2" xfId="0" applyNumberFormat="1" applyFont="1" applyFill="1" applyBorder="1" applyAlignment="1">
      <alignment horizontal="center" vertical="center"/>
    </xf>
    <xf numFmtId="0" fontId="33" fillId="20" borderId="2" xfId="0" applyFont="1" applyFill="1" applyBorder="1" applyAlignment="1">
      <alignment horizontal="center" vertical="center" wrapText="1"/>
    </xf>
    <xf numFmtId="14" fontId="33" fillId="20" borderId="2" xfId="0" applyNumberFormat="1" applyFont="1" applyFill="1" applyBorder="1" applyAlignment="1">
      <alignment horizontal="center" vertical="center" wrapText="1"/>
    </xf>
    <xf numFmtId="0" fontId="36" fillId="14" borderId="8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 wrapText="1"/>
    </xf>
    <xf numFmtId="14" fontId="33" fillId="14" borderId="9" xfId="0" applyNumberFormat="1" applyFont="1" applyFill="1" applyBorder="1" applyAlignment="1">
      <alignment horizontal="center" vertical="center" wrapText="1"/>
    </xf>
    <xf numFmtId="14" fontId="33" fillId="14" borderId="9" xfId="0" applyNumberFormat="1" applyFont="1" applyFill="1" applyBorder="1" applyAlignment="1">
      <alignment horizontal="center" vertical="center"/>
    </xf>
    <xf numFmtId="0" fontId="39" fillId="3" borderId="10" xfId="3" applyFont="1" applyBorder="1" applyAlignment="1">
      <alignment horizontal="center" vertical="center"/>
    </xf>
    <xf numFmtId="0" fontId="39" fillId="3" borderId="10" xfId="3" applyNumberFormat="1" applyFont="1" applyBorder="1" applyAlignment="1">
      <alignment horizontal="center" vertical="center"/>
    </xf>
    <xf numFmtId="14" fontId="36" fillId="14" borderId="4" xfId="0" applyNumberFormat="1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 wrapText="1"/>
    </xf>
    <xf numFmtId="14" fontId="33" fillId="14" borderId="4" xfId="0" applyNumberFormat="1" applyFont="1" applyFill="1" applyBorder="1" applyAlignment="1">
      <alignment horizontal="center" vertical="center" wrapText="1"/>
    </xf>
    <xf numFmtId="14" fontId="33" fillId="14" borderId="4" xfId="0" applyNumberFormat="1" applyFont="1" applyFill="1" applyBorder="1" applyAlignment="1">
      <alignment horizontal="center" vertical="center"/>
    </xf>
    <xf numFmtId="0" fontId="36" fillId="14" borderId="3" xfId="0" applyFont="1" applyFill="1" applyBorder="1" applyAlignment="1">
      <alignment horizontal="center" vertical="center"/>
    </xf>
    <xf numFmtId="0" fontId="39" fillId="3" borderId="33" xfId="3" applyFont="1" applyBorder="1" applyAlignment="1">
      <alignment horizontal="center" vertical="center"/>
    </xf>
    <xf numFmtId="0" fontId="39" fillId="3" borderId="2" xfId="3" applyFont="1" applyBorder="1" applyAlignment="1">
      <alignment horizontal="center" vertical="center"/>
    </xf>
    <xf numFmtId="0" fontId="36" fillId="14" borderId="4" xfId="0" applyFont="1" applyFill="1" applyBorder="1" applyAlignment="1">
      <alignment horizontal="center" vertical="center"/>
    </xf>
    <xf numFmtId="0" fontId="33" fillId="14" borderId="17" xfId="0" applyFont="1" applyFill="1" applyBorder="1" applyAlignment="1">
      <alignment horizontal="center" vertical="center"/>
    </xf>
    <xf numFmtId="14" fontId="36" fillId="14" borderId="6" xfId="0" applyNumberFormat="1" applyFont="1" applyFill="1" applyBorder="1" applyAlignment="1">
      <alignment horizontal="center" vertical="center"/>
    </xf>
    <xf numFmtId="0" fontId="33" fillId="14" borderId="7" xfId="0" applyFont="1" applyFill="1" applyBorder="1" applyAlignment="1">
      <alignment horizontal="center" vertical="center"/>
    </xf>
    <xf numFmtId="0" fontId="40" fillId="6" borderId="2" xfId="6" applyFont="1" applyBorder="1" applyAlignment="1">
      <alignment horizontal="center" vertical="center"/>
    </xf>
    <xf numFmtId="0" fontId="40" fillId="6" borderId="2" xfId="6" applyFont="1" applyBorder="1" applyAlignment="1">
      <alignment horizontal="center" vertical="center" wrapText="1"/>
    </xf>
    <xf numFmtId="14" fontId="36" fillId="14" borderId="12" xfId="0" applyNumberFormat="1" applyFont="1" applyFill="1" applyBorder="1" applyAlignment="1">
      <alignment horizontal="center" vertical="center" wrapText="1"/>
    </xf>
    <xf numFmtId="0" fontId="40" fillId="5" borderId="2" xfId="5" applyFont="1" applyBorder="1" applyAlignment="1">
      <alignment horizontal="center" vertical="center"/>
    </xf>
    <xf numFmtId="0" fontId="40" fillId="5" borderId="2" xfId="5" applyFont="1" applyBorder="1" applyAlignment="1">
      <alignment horizontal="center" vertical="center" wrapText="1"/>
    </xf>
    <xf numFmtId="14" fontId="36" fillId="14" borderId="3" xfId="0" applyNumberFormat="1" applyFont="1" applyFill="1" applyBorder="1" applyAlignment="1">
      <alignment horizontal="center" vertical="center"/>
    </xf>
    <xf numFmtId="0" fontId="41" fillId="4" borderId="23" xfId="4" applyFont="1" applyBorder="1" applyAlignment="1">
      <alignment horizontal="center" vertical="center"/>
    </xf>
    <xf numFmtId="0" fontId="41" fillId="4" borderId="1" xfId="4" applyFont="1" applyAlignment="1">
      <alignment horizontal="center" vertical="center"/>
    </xf>
    <xf numFmtId="0" fontId="33" fillId="14" borderId="0" xfId="0" applyFont="1" applyFill="1" applyAlignment="1">
      <alignment horizontal="center" vertical="center"/>
    </xf>
    <xf numFmtId="0" fontId="41" fillId="4" borderId="1" xfId="4" applyFont="1" applyAlignment="1">
      <alignment horizontal="center" vertical="center" wrapText="1"/>
    </xf>
    <xf numFmtId="0" fontId="42" fillId="4" borderId="1" xfId="4" applyFont="1" applyAlignment="1">
      <alignment horizontal="center" vertical="center"/>
    </xf>
    <xf numFmtId="0" fontId="39" fillId="4" borderId="1" xfId="4" applyFont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/>
    </xf>
    <xf numFmtId="14" fontId="33" fillId="0" borderId="4" xfId="0" applyNumberFormat="1" applyFont="1" applyBorder="1" applyAlignment="1">
      <alignment horizontal="center" vertical="center"/>
    </xf>
    <xf numFmtId="0" fontId="37" fillId="8" borderId="2" xfId="8" applyFont="1" applyBorder="1" applyAlignment="1">
      <alignment horizontal="center" vertical="center"/>
    </xf>
    <xf numFmtId="0" fontId="1" fillId="28" borderId="2" xfId="16" applyBorder="1" applyAlignment="1">
      <alignment vertical="center"/>
    </xf>
    <xf numFmtId="164" fontId="0" fillId="0" borderId="0" xfId="0" applyNumberFormat="1" applyAlignment="1">
      <alignment horizontal="center"/>
    </xf>
    <xf numFmtId="0" fontId="5" fillId="29" borderId="0" xfId="0" applyFont="1" applyFill="1" applyAlignment="1">
      <alignment horizontal="center" wrapText="1"/>
    </xf>
    <xf numFmtId="0" fontId="5" fillId="12" borderId="20" xfId="12" applyFont="1" applyBorder="1" applyAlignment="1">
      <alignment horizontal="center"/>
    </xf>
    <xf numFmtId="0" fontId="17" fillId="12" borderId="2" xfId="12" applyFont="1" applyBorder="1" applyAlignment="1">
      <alignment horizontal="center"/>
    </xf>
    <xf numFmtId="0" fontId="32" fillId="32" borderId="2" xfId="0" applyFont="1" applyFill="1" applyBorder="1" applyAlignment="1">
      <alignment horizontal="center" vertical="center"/>
    </xf>
    <xf numFmtId="0" fontId="32" fillId="32" borderId="2" xfId="0" applyFont="1" applyFill="1" applyBorder="1" applyAlignment="1">
      <alignment horizontal="center" vertical="center" wrapText="1"/>
    </xf>
    <xf numFmtId="14" fontId="35" fillId="32" borderId="2" xfId="0" applyNumberFormat="1" applyFont="1" applyFill="1" applyBorder="1" applyAlignment="1">
      <alignment horizontal="center" vertical="center" wrapText="1"/>
    </xf>
    <xf numFmtId="14" fontId="32" fillId="32" borderId="2" xfId="0" applyNumberFormat="1" applyFont="1" applyFill="1" applyBorder="1" applyAlignment="1">
      <alignment horizontal="center" vertical="center"/>
    </xf>
    <xf numFmtId="0" fontId="24" fillId="26" borderId="2" xfId="15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23" fillId="13" borderId="2" xfId="13" applyNumberFormat="1" applyFont="1" applyBorder="1" applyAlignment="1">
      <alignment horizontal="center"/>
    </xf>
    <xf numFmtId="0" fontId="8" fillId="12" borderId="2" xfId="12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0" xfId="14"/>
    <xf numFmtId="0" fontId="0" fillId="0" borderId="0" xfId="0" applyAlignment="1">
      <alignment horizontal="center" vertical="center"/>
    </xf>
    <xf numFmtId="0" fontId="44" fillId="33" borderId="0" xfId="17"/>
    <xf numFmtId="0" fontId="44" fillId="33" borderId="2" xfId="17" applyBorder="1" applyAlignment="1">
      <alignment horizontal="center" vertical="center"/>
    </xf>
    <xf numFmtId="164" fontId="44" fillId="33" borderId="2" xfId="17" applyNumberFormat="1" applyBorder="1" applyAlignment="1">
      <alignment horizontal="center" vertical="center"/>
    </xf>
    <xf numFmtId="0" fontId="23" fillId="33" borderId="2" xfId="17" applyFont="1" applyBorder="1" applyAlignment="1">
      <alignment horizontal="center" vertical="center"/>
    </xf>
    <xf numFmtId="0" fontId="0" fillId="33" borderId="2" xfId="17" applyFont="1" applyBorder="1" applyAlignment="1">
      <alignment horizontal="center" vertical="center"/>
    </xf>
    <xf numFmtId="0" fontId="37" fillId="30" borderId="2" xfId="13" applyFont="1" applyFill="1" applyBorder="1" applyAlignment="1">
      <alignment horizontal="center" vertical="center"/>
    </xf>
    <xf numFmtId="2" fontId="36" fillId="14" borderId="4" xfId="0" applyNumberFormat="1" applyFont="1" applyFill="1" applyBorder="1" applyAlignment="1">
      <alignment horizontal="center" vertical="center"/>
    </xf>
    <xf numFmtId="0" fontId="23" fillId="27" borderId="0" xfId="0" applyFont="1" applyFill="1" applyAlignment="1">
      <alignment horizontal="center"/>
    </xf>
    <xf numFmtId="164" fontId="23" fillId="27" borderId="0" xfId="0" applyNumberFormat="1" applyFont="1" applyFill="1" applyAlignment="1">
      <alignment horizontal="center"/>
    </xf>
    <xf numFmtId="0" fontId="23" fillId="30" borderId="0" xfId="0" applyFont="1" applyFill="1" applyAlignment="1">
      <alignment horizontal="center"/>
    </xf>
    <xf numFmtId="164" fontId="23" fillId="30" borderId="0" xfId="0" applyNumberFormat="1" applyFont="1" applyFill="1" applyAlignment="1">
      <alignment horizontal="center"/>
    </xf>
    <xf numFmtId="0" fontId="23" fillId="21" borderId="0" xfId="0" applyFont="1" applyFill="1" applyAlignment="1">
      <alignment horizontal="center"/>
    </xf>
    <xf numFmtId="164" fontId="26" fillId="27" borderId="0" xfId="0" applyNumberFormat="1" applyFont="1" applyFill="1" applyAlignment="1">
      <alignment horizontal="center"/>
    </xf>
    <xf numFmtId="0" fontId="26" fillId="21" borderId="0" xfId="0" applyFont="1" applyFill="1" applyAlignment="1">
      <alignment horizontal="center"/>
    </xf>
    <xf numFmtId="164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1" fontId="23" fillId="13" borderId="0" xfId="13" applyNumberFormat="1" applyFont="1" applyBorder="1" applyAlignment="1">
      <alignment horizontal="center" vertical="center"/>
    </xf>
    <xf numFmtId="164" fontId="23" fillId="13" borderId="0" xfId="13" applyNumberFormat="1" applyFont="1" applyBorder="1" applyAlignment="1">
      <alignment horizontal="center" vertical="center"/>
    </xf>
    <xf numFmtId="164" fontId="31" fillId="32" borderId="2" xfId="0" applyNumberFormat="1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1" fillId="28" borderId="14" xfId="16" applyBorder="1" applyAlignment="1">
      <alignment vertical="center"/>
    </xf>
    <xf numFmtId="0" fontId="7" fillId="0" borderId="2" xfId="14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8" borderId="2" xfId="8" applyFont="1" applyBorder="1" applyAlignment="1">
      <alignment horizontal="left" vertical="top"/>
    </xf>
    <xf numFmtId="0" fontId="9" fillId="8" borderId="2" xfId="8" applyFont="1" applyBorder="1" applyAlignment="1">
      <alignment horizontal="left" vertical="top" wrapText="1"/>
    </xf>
    <xf numFmtId="0" fontId="17" fillId="8" borderId="2" xfId="8" applyFont="1" applyBorder="1" applyAlignment="1">
      <alignment horizontal="left" vertical="top"/>
    </xf>
    <xf numFmtId="14" fontId="17" fillId="8" borderId="2" xfId="8" applyNumberFormat="1" applyFont="1" applyBorder="1" applyAlignment="1">
      <alignment horizontal="left" vertical="top"/>
    </xf>
    <xf numFmtId="0" fontId="17" fillId="8" borderId="2" xfId="8" applyFont="1" applyBorder="1" applyAlignment="1">
      <alignment horizontal="left" vertical="top" wrapText="1"/>
    </xf>
    <xf numFmtId="0" fontId="17" fillId="8" borderId="2" xfId="8" quotePrefix="1" applyFont="1" applyBorder="1" applyAlignment="1">
      <alignment horizontal="left" vertical="top"/>
    </xf>
    <xf numFmtId="0" fontId="18" fillId="8" borderId="2" xfId="8" applyFont="1" applyBorder="1" applyAlignment="1">
      <alignment horizontal="left" vertical="top"/>
    </xf>
    <xf numFmtId="0" fontId="19" fillId="8" borderId="2" xfId="8" applyFont="1" applyBorder="1" applyAlignment="1">
      <alignment horizontal="left" vertical="top"/>
    </xf>
    <xf numFmtId="0" fontId="19" fillId="8" borderId="2" xfId="8" applyFont="1" applyBorder="1" applyAlignment="1">
      <alignment horizontal="left" vertical="top" wrapText="1"/>
    </xf>
    <xf numFmtId="0" fontId="20" fillId="8" borderId="2" xfId="8" applyFont="1" applyBorder="1" applyAlignment="1">
      <alignment horizontal="left" vertical="top" wrapText="1"/>
    </xf>
    <xf numFmtId="0" fontId="21" fillId="8" borderId="2" xfId="8" applyFont="1" applyBorder="1" applyAlignment="1">
      <alignment horizontal="left" vertical="top"/>
    </xf>
    <xf numFmtId="0" fontId="22" fillId="16" borderId="2" xfId="0" applyFont="1" applyFill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14" fontId="17" fillId="0" borderId="2" xfId="0" applyNumberFormat="1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45" fillId="0" borderId="2" xfId="0" applyFont="1" applyBorder="1" applyAlignment="1">
      <alignment horizontal="left" vertical="top"/>
    </xf>
    <xf numFmtId="0" fontId="17" fillId="8" borderId="2" xfId="8" applyFont="1" applyBorder="1" applyAlignment="1">
      <alignment wrapText="1"/>
    </xf>
    <xf numFmtId="0" fontId="17" fillId="8" borderId="2" xfId="8" applyFont="1" applyBorder="1" applyAlignment="1"/>
    <xf numFmtId="0" fontId="17" fillId="0" borderId="2" xfId="0" applyFont="1" applyBorder="1" applyAlignment="1">
      <alignment wrapText="1"/>
    </xf>
    <xf numFmtId="0" fontId="17" fillId="0" borderId="2" xfId="0" applyFont="1" applyBorder="1"/>
    <xf numFmtId="0" fontId="37" fillId="30" borderId="2" xfId="13" applyFont="1" applyFill="1" applyBorder="1" applyAlignment="1">
      <alignment horizontal="center" vertical="center" wrapText="1"/>
    </xf>
    <xf numFmtId="0" fontId="23" fillId="34" borderId="2" xfId="13" applyFont="1" applyFill="1" applyBorder="1" applyAlignment="1">
      <alignment horizontal="center" vertical="center"/>
    </xf>
    <xf numFmtId="164" fontId="23" fillId="35" borderId="2" xfId="13" applyNumberFormat="1" applyFont="1" applyFill="1" applyBorder="1" applyAlignment="1">
      <alignment horizontal="center" vertical="center"/>
    </xf>
    <xf numFmtId="0" fontId="23" fillId="35" borderId="2" xfId="13" applyFont="1" applyFill="1" applyBorder="1" applyAlignment="1">
      <alignment horizontal="center" vertical="center"/>
    </xf>
    <xf numFmtId="0" fontId="23" fillId="24" borderId="2" xfId="13" applyFont="1" applyFill="1" applyBorder="1" applyAlignment="1">
      <alignment horizontal="center" vertical="center"/>
    </xf>
    <xf numFmtId="0" fontId="25" fillId="37" borderId="0" xfId="0" applyFont="1" applyFill="1" applyAlignment="1">
      <alignment horizontal="center"/>
    </xf>
    <xf numFmtId="164" fontId="25" fillId="37" borderId="0" xfId="0" applyNumberFormat="1" applyFont="1" applyFill="1" applyAlignment="1">
      <alignment horizontal="center"/>
    </xf>
    <xf numFmtId="0" fontId="23" fillId="37" borderId="0" xfId="0" applyFont="1" applyFill="1" applyAlignment="1">
      <alignment horizontal="center"/>
    </xf>
    <xf numFmtId="0" fontId="46" fillId="36" borderId="2" xfId="14" applyFont="1" applyFill="1" applyBorder="1" applyAlignment="1">
      <alignment horizontal="center" vertical="center"/>
    </xf>
    <xf numFmtId="8" fontId="46" fillId="36" borderId="2" xfId="14" applyNumberFormat="1" applyFont="1" applyFill="1" applyBorder="1" applyAlignment="1">
      <alignment horizontal="center" vertical="center"/>
    </xf>
    <xf numFmtId="164" fontId="47" fillId="13" borderId="2" xfId="13" applyNumberFormat="1" applyFont="1" applyBorder="1" applyAlignment="1">
      <alignment horizontal="center" vertical="center"/>
    </xf>
    <xf numFmtId="0" fontId="1" fillId="28" borderId="27" xfId="16" applyBorder="1" applyAlignment="1">
      <alignment vertical="center"/>
    </xf>
    <xf numFmtId="0" fontId="17" fillId="0" borderId="20" xfId="0" applyFont="1" applyBorder="1" applyAlignment="1">
      <alignment horizontal="left" vertical="top"/>
    </xf>
    <xf numFmtId="14" fontId="17" fillId="0" borderId="20" xfId="0" applyNumberFormat="1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 wrapText="1"/>
    </xf>
    <xf numFmtId="0" fontId="0" fillId="0" borderId="20" xfId="0" applyBorder="1" applyAlignment="1">
      <alignment horizontal="center"/>
    </xf>
    <xf numFmtId="0" fontId="33" fillId="38" borderId="2" xfId="13" applyFont="1" applyFill="1" applyBorder="1" applyAlignment="1">
      <alignment horizontal="center" vertical="center"/>
    </xf>
    <xf numFmtId="0" fontId="37" fillId="38" borderId="2" xfId="13" applyFont="1" applyFill="1" applyBorder="1" applyAlignment="1">
      <alignment horizontal="center" vertical="center"/>
    </xf>
    <xf numFmtId="164" fontId="37" fillId="38" borderId="2" xfId="13" applyNumberFormat="1" applyFont="1" applyFill="1" applyBorder="1" applyAlignment="1">
      <alignment horizontal="center" vertical="center"/>
    </xf>
    <xf numFmtId="0" fontId="33" fillId="38" borderId="2" xfId="13" applyFont="1" applyFill="1" applyBorder="1" applyAlignment="1">
      <alignment horizontal="center" vertical="center" wrapText="1"/>
    </xf>
    <xf numFmtId="14" fontId="33" fillId="38" borderId="2" xfId="13" applyNumberFormat="1" applyFont="1" applyFill="1" applyBorder="1" applyAlignment="1">
      <alignment horizontal="center" vertical="center"/>
    </xf>
    <xf numFmtId="0" fontId="33" fillId="39" borderId="2" xfId="0" applyFont="1" applyFill="1" applyBorder="1" applyAlignment="1">
      <alignment horizontal="center" vertical="center"/>
    </xf>
    <xf numFmtId="0" fontId="33" fillId="39" borderId="3" xfId="0" applyFont="1" applyFill="1" applyBorder="1" applyAlignment="1">
      <alignment horizontal="center" vertical="center"/>
    </xf>
    <xf numFmtId="0" fontId="33" fillId="39" borderId="4" xfId="0" applyFont="1" applyFill="1" applyBorder="1" applyAlignment="1">
      <alignment horizontal="center" vertical="center"/>
    </xf>
    <xf numFmtId="0" fontId="33" fillId="23" borderId="4" xfId="0" applyFont="1" applyFill="1" applyBorder="1" applyAlignment="1">
      <alignment horizontal="center" vertical="center"/>
    </xf>
    <xf numFmtId="0" fontId="33" fillId="39" borderId="18" xfId="0" applyFont="1" applyFill="1" applyBorder="1" applyAlignment="1">
      <alignment horizontal="center" vertical="center"/>
    </xf>
    <xf numFmtId="164" fontId="33" fillId="38" borderId="2" xfId="13" applyNumberFormat="1" applyFont="1" applyFill="1" applyBorder="1" applyAlignment="1">
      <alignment horizontal="center" vertical="center"/>
    </xf>
    <xf numFmtId="14" fontId="33" fillId="39" borderId="2" xfId="0" applyNumberFormat="1" applyFont="1" applyFill="1" applyBorder="1" applyAlignment="1">
      <alignment horizontal="center" vertical="center"/>
    </xf>
    <xf numFmtId="0" fontId="37" fillId="38" borderId="2" xfId="13" applyFont="1" applyFill="1" applyBorder="1" applyAlignment="1">
      <alignment horizontal="center" vertical="center" wrapText="1"/>
    </xf>
    <xf numFmtId="164" fontId="33" fillId="23" borderId="2" xfId="13" applyNumberFormat="1" applyFont="1" applyFill="1" applyBorder="1" applyAlignment="1">
      <alignment horizontal="center" vertical="center"/>
    </xf>
    <xf numFmtId="8" fontId="0" fillId="0" borderId="2" xfId="0" applyNumberFormat="1" applyBorder="1" applyAlignment="1">
      <alignment horizontal="center"/>
    </xf>
    <xf numFmtId="14" fontId="0" fillId="0" borderId="0" xfId="0" applyNumberFormat="1"/>
    <xf numFmtId="0" fontId="33" fillId="14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14" fontId="17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8" fontId="17" fillId="0" borderId="2" xfId="0" applyNumberFormat="1" applyFont="1" applyBorder="1" applyAlignment="1">
      <alignment horizontal="left"/>
    </xf>
    <xf numFmtId="164" fontId="48" fillId="3" borderId="14" xfId="3" applyNumberFormat="1" applyFont="1" applyBorder="1" applyAlignment="1">
      <alignment horizontal="center" vertical="center"/>
    </xf>
    <xf numFmtId="0" fontId="48" fillId="3" borderId="15" xfId="3" applyFont="1" applyBorder="1" applyAlignment="1">
      <alignment horizontal="center" vertical="center"/>
    </xf>
    <xf numFmtId="0" fontId="48" fillId="3" borderId="16" xfId="3" applyFont="1" applyBorder="1" applyAlignment="1">
      <alignment horizontal="center" vertical="center"/>
    </xf>
    <xf numFmtId="0" fontId="39" fillId="3" borderId="21" xfId="3" applyFont="1" applyBorder="1" applyAlignment="1">
      <alignment horizontal="center" vertical="center"/>
    </xf>
    <xf numFmtId="0" fontId="39" fillId="3" borderId="32" xfId="3" applyFont="1" applyBorder="1" applyAlignment="1">
      <alignment horizontal="center" vertical="center"/>
    </xf>
    <xf numFmtId="0" fontId="39" fillId="3" borderId="14" xfId="3" applyFont="1" applyBorder="1" applyAlignment="1">
      <alignment horizontal="center" vertical="center"/>
    </xf>
    <xf numFmtId="0" fontId="39" fillId="3" borderId="15" xfId="3" applyFont="1" applyBorder="1" applyAlignment="1">
      <alignment horizontal="center" vertical="center"/>
    </xf>
    <xf numFmtId="0" fontId="39" fillId="3" borderId="16" xfId="3" applyFont="1" applyBorder="1" applyAlignment="1">
      <alignment horizontal="center" vertical="center"/>
    </xf>
    <xf numFmtId="0" fontId="39" fillId="3" borderId="11" xfId="3" applyFont="1" applyBorder="1" applyAlignment="1">
      <alignment horizontal="center" vertical="center" wrapText="1"/>
    </xf>
    <xf numFmtId="0" fontId="39" fillId="3" borderId="22" xfId="3" applyFont="1" applyBorder="1" applyAlignment="1">
      <alignment horizontal="center" vertical="center" wrapText="1"/>
    </xf>
    <xf numFmtId="0" fontId="39" fillId="3" borderId="19" xfId="3" applyFont="1" applyBorder="1" applyAlignment="1">
      <alignment horizontal="center" vertical="center" wrapText="1"/>
    </xf>
    <xf numFmtId="0" fontId="39" fillId="3" borderId="33" xfId="3" applyFont="1" applyBorder="1" applyAlignment="1">
      <alignment horizontal="center" vertical="center"/>
    </xf>
    <xf numFmtId="0" fontId="39" fillId="3" borderId="10" xfId="3" applyFont="1" applyBorder="1" applyAlignment="1">
      <alignment horizontal="center" vertical="center"/>
    </xf>
    <xf numFmtId="0" fontId="39" fillId="3" borderId="11" xfId="3" applyFont="1" applyBorder="1" applyAlignment="1">
      <alignment horizontal="center" vertical="center"/>
    </xf>
    <xf numFmtId="0" fontId="39" fillId="3" borderId="22" xfId="3" applyFont="1" applyBorder="1" applyAlignment="1">
      <alignment horizontal="center" vertical="center"/>
    </xf>
    <xf numFmtId="0" fontId="39" fillId="3" borderId="19" xfId="3" applyFont="1" applyBorder="1" applyAlignment="1">
      <alignment horizontal="center" vertical="center"/>
    </xf>
    <xf numFmtId="164" fontId="38" fillId="31" borderId="2" xfId="0" applyNumberFormat="1" applyFont="1" applyFill="1" applyBorder="1" applyAlignment="1">
      <alignment horizontal="center" vertical="center"/>
    </xf>
    <xf numFmtId="0" fontId="31" fillId="15" borderId="2" xfId="0" applyFont="1" applyFill="1" applyBorder="1" applyAlignment="1">
      <alignment horizontal="center" vertical="center"/>
    </xf>
    <xf numFmtId="0" fontId="38" fillId="31" borderId="2" xfId="0" applyFont="1" applyFill="1" applyBorder="1" applyAlignment="1">
      <alignment horizontal="center" vertical="center"/>
    </xf>
    <xf numFmtId="164" fontId="38" fillId="31" borderId="2" xfId="1" applyNumberFormat="1" applyFont="1" applyFill="1" applyBorder="1" applyAlignment="1" applyProtection="1">
      <alignment horizontal="center" vertical="center"/>
    </xf>
    <xf numFmtId="0" fontId="31" fillId="32" borderId="2" xfId="0" applyFont="1" applyFill="1" applyBorder="1" applyAlignment="1">
      <alignment horizontal="center" vertical="center"/>
    </xf>
    <xf numFmtId="0" fontId="38" fillId="31" borderId="14" xfId="0" applyFont="1" applyFill="1" applyBorder="1" applyAlignment="1">
      <alignment horizontal="center" vertical="center"/>
    </xf>
    <xf numFmtId="0" fontId="38" fillId="31" borderId="15" xfId="0" applyFont="1" applyFill="1" applyBorder="1" applyAlignment="1">
      <alignment horizontal="center" vertical="center"/>
    </xf>
    <xf numFmtId="0" fontId="38" fillId="31" borderId="16" xfId="0" applyFont="1" applyFill="1" applyBorder="1" applyAlignment="1">
      <alignment horizontal="center" vertical="center"/>
    </xf>
    <xf numFmtId="165" fontId="38" fillId="31" borderId="14" xfId="1" applyNumberFormat="1" applyFont="1" applyFill="1" applyBorder="1" applyAlignment="1" applyProtection="1">
      <alignment horizontal="center" vertical="center"/>
    </xf>
    <xf numFmtId="165" fontId="38" fillId="31" borderId="16" xfId="1" applyNumberFormat="1" applyFont="1" applyFill="1" applyBorder="1" applyAlignment="1" applyProtection="1">
      <alignment horizontal="center" vertical="center"/>
    </xf>
    <xf numFmtId="0" fontId="33" fillId="14" borderId="18" xfId="0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horizontal="center" vertical="center"/>
    </xf>
    <xf numFmtId="165" fontId="38" fillId="31" borderId="2" xfId="1" applyNumberFormat="1" applyFont="1" applyFill="1" applyBorder="1" applyAlignment="1" applyProtection="1">
      <alignment horizontal="center" vertical="center"/>
    </xf>
    <xf numFmtId="164" fontId="32" fillId="18" borderId="2" xfId="1" applyNumberFormat="1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14" borderId="6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32" fillId="15" borderId="2" xfId="0" applyFont="1" applyFill="1" applyBorder="1" applyAlignment="1">
      <alignment horizontal="center" vertical="center"/>
    </xf>
    <xf numFmtId="0" fontId="14" fillId="22" borderId="2" xfId="14" applyFont="1" applyFill="1" applyBorder="1" applyAlignment="1">
      <alignment horizontal="center" vertical="center"/>
    </xf>
    <xf numFmtId="0" fontId="14" fillId="22" borderId="14" xfId="14" applyFont="1" applyFill="1" applyBorder="1" applyAlignment="1">
      <alignment horizontal="center" vertical="center"/>
    </xf>
    <xf numFmtId="0" fontId="14" fillId="22" borderId="15" xfId="14" applyFont="1" applyFill="1" applyBorder="1" applyAlignment="1">
      <alignment horizontal="center" vertical="center"/>
    </xf>
    <xf numFmtId="0" fontId="14" fillId="22" borderId="16" xfId="14" applyFont="1" applyFill="1" applyBorder="1" applyAlignment="1">
      <alignment horizontal="center" vertical="center"/>
    </xf>
    <xf numFmtId="0" fontId="8" fillId="7" borderId="2" xfId="7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 wrapText="1"/>
    </xf>
    <xf numFmtId="0" fontId="26" fillId="29" borderId="2" xfId="5" applyFont="1" applyFill="1" applyBorder="1" applyAlignment="1">
      <alignment horizontal="center" vertical="center"/>
    </xf>
    <xf numFmtId="0" fontId="30" fillId="28" borderId="2" xfId="16" applyFont="1" applyBorder="1" applyAlignment="1">
      <alignment horizontal="center" vertical="center" wrapText="1"/>
    </xf>
    <xf numFmtId="0" fontId="8" fillId="9" borderId="14" xfId="9" applyFont="1" applyBorder="1" applyAlignment="1">
      <alignment horizontal="center"/>
    </xf>
    <xf numFmtId="0" fontId="8" fillId="9" borderId="15" xfId="9" applyFont="1" applyBorder="1" applyAlignment="1">
      <alignment horizontal="center"/>
    </xf>
    <xf numFmtId="0" fontId="8" fillId="9" borderId="16" xfId="9" applyFont="1" applyBorder="1" applyAlignment="1">
      <alignment horizontal="center"/>
    </xf>
    <xf numFmtId="164" fontId="23" fillId="9" borderId="14" xfId="9" applyNumberFormat="1" applyFont="1" applyBorder="1" applyAlignment="1">
      <alignment horizontal="center"/>
    </xf>
    <xf numFmtId="164" fontId="23" fillId="9" borderId="16" xfId="9" applyNumberFormat="1" applyFont="1" applyBorder="1" applyAlignment="1">
      <alignment horizontal="center"/>
    </xf>
    <xf numFmtId="0" fontId="8" fillId="9" borderId="14" xfId="9" applyFont="1" applyBorder="1"/>
    <xf numFmtId="0" fontId="8" fillId="9" borderId="15" xfId="9" applyFont="1" applyBorder="1"/>
    <xf numFmtId="0" fontId="8" fillId="9" borderId="16" xfId="9" applyFont="1" applyBorder="1"/>
    <xf numFmtId="0" fontId="8" fillId="9" borderId="2" xfId="9" applyFont="1" applyBorder="1" applyAlignment="1">
      <alignment horizontal="center" vertical="center"/>
    </xf>
    <xf numFmtId="0" fontId="23" fillId="9" borderId="14" xfId="9" applyFont="1" applyBorder="1" applyAlignment="1">
      <alignment horizontal="center"/>
    </xf>
    <xf numFmtId="0" fontId="23" fillId="9" borderId="15" xfId="9" applyFont="1" applyBorder="1" applyAlignment="1">
      <alignment horizontal="center"/>
    </xf>
    <xf numFmtId="0" fontId="23" fillId="9" borderId="16" xfId="9" applyFont="1" applyBorder="1" applyAlignment="1">
      <alignment horizontal="center"/>
    </xf>
    <xf numFmtId="0" fontId="8" fillId="21" borderId="14" xfId="9" applyFont="1" applyFill="1" applyBorder="1" applyAlignment="1">
      <alignment horizontal="center"/>
    </xf>
    <xf numFmtId="0" fontId="8" fillId="21" borderId="16" xfId="9" applyFont="1" applyFill="1" applyBorder="1" applyAlignment="1">
      <alignment horizontal="center"/>
    </xf>
    <xf numFmtId="164" fontId="8" fillId="21" borderId="14" xfId="9" applyNumberFormat="1" applyFont="1" applyFill="1" applyBorder="1" applyAlignment="1">
      <alignment horizontal="center"/>
    </xf>
    <xf numFmtId="164" fontId="8" fillId="21" borderId="16" xfId="9" applyNumberFormat="1" applyFont="1" applyFill="1" applyBorder="1" applyAlignment="1">
      <alignment horizontal="center"/>
    </xf>
    <xf numFmtId="164" fontId="23" fillId="24" borderId="14" xfId="9" applyNumberFormat="1" applyFont="1" applyFill="1" applyBorder="1" applyAlignment="1">
      <alignment horizontal="center"/>
    </xf>
    <xf numFmtId="164" fontId="23" fillId="24" borderId="16" xfId="9" applyNumberFormat="1" applyFont="1" applyFill="1" applyBorder="1" applyAlignment="1">
      <alignment horizontal="center"/>
    </xf>
    <xf numFmtId="164" fontId="8" fillId="19" borderId="14" xfId="9" applyNumberFormat="1" applyFont="1" applyFill="1" applyBorder="1" applyAlignment="1">
      <alignment horizontal="center"/>
    </xf>
    <xf numFmtId="0" fontId="8" fillId="19" borderId="16" xfId="9" applyFont="1" applyFill="1" applyBorder="1" applyAlignment="1">
      <alignment horizontal="center"/>
    </xf>
    <xf numFmtId="0" fontId="8" fillId="5" borderId="14" xfId="5" applyFont="1" applyBorder="1" applyAlignment="1">
      <alignment horizontal="center"/>
    </xf>
    <xf numFmtId="0" fontId="8" fillId="5" borderId="16" xfId="5" applyFont="1" applyBorder="1" applyAlignment="1">
      <alignment horizontal="center"/>
    </xf>
    <xf numFmtId="0" fontId="8" fillId="5" borderId="24" xfId="5" applyFont="1" applyBorder="1" applyAlignment="1">
      <alignment horizontal="center"/>
    </xf>
    <xf numFmtId="0" fontId="8" fillId="5" borderId="25" xfId="5" applyFont="1" applyBorder="1" applyAlignment="1">
      <alignment horizontal="center"/>
    </xf>
    <xf numFmtId="0" fontId="8" fillId="5" borderId="26" xfId="5" applyFont="1" applyBorder="1" applyAlignment="1">
      <alignment horizontal="center"/>
    </xf>
    <xf numFmtId="0" fontId="8" fillId="9" borderId="27" xfId="9" applyFont="1" applyBorder="1" applyAlignment="1">
      <alignment horizontal="center" vertical="center"/>
    </xf>
    <xf numFmtId="0" fontId="8" fillId="9" borderId="0" xfId="9" applyFont="1" applyBorder="1" applyAlignment="1">
      <alignment horizontal="center" vertical="center"/>
    </xf>
    <xf numFmtId="0" fontId="8" fillId="9" borderId="28" xfId="9" applyFont="1" applyBorder="1" applyAlignment="1">
      <alignment horizontal="center" vertical="center"/>
    </xf>
    <xf numFmtId="0" fontId="8" fillId="5" borderId="14" xfId="5" applyFont="1" applyBorder="1" applyAlignment="1">
      <alignment horizontal="left"/>
    </xf>
    <xf numFmtId="0" fontId="8" fillId="5" borderId="15" xfId="5" applyFont="1" applyBorder="1" applyAlignment="1">
      <alignment horizontal="left"/>
    </xf>
    <xf numFmtId="0" fontId="8" fillId="5" borderId="16" xfId="5" applyFont="1" applyBorder="1" applyAlignment="1">
      <alignment horizontal="left"/>
    </xf>
    <xf numFmtId="164" fontId="23" fillId="25" borderId="14" xfId="10" applyNumberFormat="1" applyFont="1" applyFill="1" applyBorder="1" applyAlignment="1">
      <alignment horizontal="center"/>
    </xf>
    <xf numFmtId="164" fontId="23" fillId="25" borderId="16" xfId="10" applyNumberFormat="1" applyFont="1" applyFill="1" applyBorder="1" applyAlignment="1">
      <alignment horizontal="center"/>
    </xf>
    <xf numFmtId="4" fontId="8" fillId="21" borderId="14" xfId="9" applyNumberFormat="1" applyFont="1" applyFill="1" applyBorder="1" applyAlignment="1">
      <alignment horizontal="center"/>
    </xf>
    <xf numFmtId="164" fontId="23" fillId="24" borderId="14" xfId="10" applyNumberFormat="1" applyFont="1" applyFill="1" applyBorder="1" applyAlignment="1">
      <alignment horizontal="center"/>
    </xf>
    <xf numFmtId="164" fontId="23" fillId="24" borderId="16" xfId="10" applyNumberFormat="1" applyFont="1" applyFill="1" applyBorder="1" applyAlignment="1">
      <alignment horizontal="center"/>
    </xf>
    <xf numFmtId="0" fontId="8" fillId="9" borderId="24" xfId="9" applyFont="1" applyBorder="1"/>
    <xf numFmtId="0" fontId="8" fillId="9" borderId="25" xfId="9" applyFont="1" applyBorder="1"/>
    <xf numFmtId="0" fontId="8" fillId="9" borderId="26" xfId="9" applyFont="1" applyBorder="1"/>
    <xf numFmtId="0" fontId="8" fillId="9" borderId="24" xfId="9" applyFont="1" applyBorder="1" applyAlignment="1">
      <alignment horizontal="center"/>
    </xf>
    <xf numFmtId="0" fontId="8" fillId="9" borderId="25" xfId="9" applyFont="1" applyBorder="1" applyAlignment="1">
      <alignment horizontal="center"/>
    </xf>
    <xf numFmtId="0" fontId="8" fillId="9" borderId="26" xfId="9" applyFont="1" applyBorder="1" applyAlignment="1">
      <alignment horizontal="center"/>
    </xf>
    <xf numFmtId="0" fontId="8" fillId="9" borderId="20" xfId="9" applyFont="1" applyBorder="1" applyAlignment="1">
      <alignment horizontal="center"/>
    </xf>
    <xf numFmtId="0" fontId="23" fillId="25" borderId="14" xfId="10" applyFont="1" applyFill="1" applyBorder="1" applyAlignment="1">
      <alignment horizontal="center"/>
    </xf>
    <xf numFmtId="0" fontId="23" fillId="25" borderId="16" xfId="10" applyFont="1" applyFill="1" applyBorder="1" applyAlignment="1">
      <alignment horizontal="center"/>
    </xf>
    <xf numFmtId="0" fontId="8" fillId="9" borderId="29" xfId="9" applyFont="1" applyBorder="1" applyAlignment="1">
      <alignment horizontal="center"/>
    </xf>
    <xf numFmtId="0" fontId="8" fillId="9" borderId="30" xfId="9" applyFont="1" applyBorder="1" applyAlignment="1">
      <alignment horizontal="center"/>
    </xf>
    <xf numFmtId="0" fontId="23" fillId="24" borderId="14" xfId="10" applyFont="1" applyFill="1" applyBorder="1" applyAlignment="1">
      <alignment horizontal="center"/>
    </xf>
    <xf numFmtId="0" fontId="23" fillId="24" borderId="16" xfId="10" applyFont="1" applyFill="1" applyBorder="1" applyAlignment="1">
      <alignment horizontal="center"/>
    </xf>
    <xf numFmtId="0" fontId="8" fillId="9" borderId="24" xfId="9" applyFont="1" applyBorder="1" applyAlignment="1">
      <alignment horizontal="center" vertical="center"/>
    </xf>
    <xf numFmtId="0" fontId="8" fillId="9" borderId="25" xfId="9" applyFont="1" applyBorder="1" applyAlignment="1">
      <alignment horizontal="center" vertical="center"/>
    </xf>
    <xf numFmtId="0" fontId="8" fillId="9" borderId="29" xfId="9" applyFont="1" applyBorder="1" applyAlignment="1">
      <alignment horizontal="center" vertical="center"/>
    </xf>
    <xf numFmtId="0" fontId="8" fillId="9" borderId="30" xfId="9" applyFont="1" applyBorder="1" applyAlignment="1">
      <alignment horizontal="center" vertical="center"/>
    </xf>
    <xf numFmtId="164" fontId="8" fillId="21" borderId="2" xfId="7" applyNumberFormat="1" applyFont="1" applyFill="1" applyBorder="1" applyAlignment="1">
      <alignment horizontal="center"/>
    </xf>
    <xf numFmtId="164" fontId="8" fillId="21" borderId="2" xfId="6" applyNumberFormat="1" applyFont="1" applyFill="1" applyBorder="1" applyAlignment="1">
      <alignment horizontal="center"/>
    </xf>
    <xf numFmtId="0" fontId="8" fillId="9" borderId="2" xfId="9" applyFont="1" applyBorder="1" applyAlignment="1">
      <alignment horizontal="center"/>
    </xf>
    <xf numFmtId="0" fontId="23" fillId="25" borderId="2" xfId="10" applyFont="1" applyFill="1" applyBorder="1" applyAlignment="1">
      <alignment horizontal="center"/>
    </xf>
    <xf numFmtId="164" fontId="8" fillId="19" borderId="2" xfId="9" applyNumberFormat="1" applyFont="1" applyFill="1" applyBorder="1" applyAlignment="1">
      <alignment horizontal="center"/>
    </xf>
    <xf numFmtId="0" fontId="8" fillId="19" borderId="2" xfId="9" applyFont="1" applyFill="1" applyBorder="1" applyAlignment="1">
      <alignment horizontal="center"/>
    </xf>
    <xf numFmtId="164" fontId="8" fillId="9" borderId="14" xfId="9" applyNumberFormat="1" applyFont="1" applyBorder="1" applyAlignment="1">
      <alignment horizontal="center"/>
    </xf>
    <xf numFmtId="164" fontId="8" fillId="9" borderId="24" xfId="9" applyNumberFormat="1" applyFont="1" applyBorder="1" applyAlignment="1">
      <alignment horizontal="center"/>
    </xf>
    <xf numFmtId="0" fontId="8" fillId="9" borderId="31" xfId="9" applyFont="1" applyBorder="1" applyAlignment="1">
      <alignment horizontal="center" vertical="center"/>
    </xf>
    <xf numFmtId="164" fontId="8" fillId="24" borderId="14" xfId="10" applyNumberFormat="1" applyFont="1" applyFill="1" applyBorder="1" applyAlignment="1">
      <alignment horizontal="center"/>
    </xf>
    <xf numFmtId="164" fontId="8" fillId="24" borderId="16" xfId="10" applyNumberFormat="1" applyFont="1" applyFill="1" applyBorder="1" applyAlignment="1">
      <alignment horizontal="center"/>
    </xf>
    <xf numFmtId="0" fontId="8" fillId="24" borderId="14" xfId="9" applyFont="1" applyFill="1" applyBorder="1" applyAlignment="1">
      <alignment horizontal="center"/>
    </xf>
    <xf numFmtId="0" fontId="8" fillId="24" borderId="15" xfId="9" applyFont="1" applyFill="1" applyBorder="1" applyAlignment="1">
      <alignment horizontal="center"/>
    </xf>
    <xf numFmtId="0" fontId="8" fillId="24" borderId="16" xfId="9" applyFont="1" applyFill="1" applyBorder="1" applyAlignment="1">
      <alignment horizontal="center"/>
    </xf>
    <xf numFmtId="0" fontId="8" fillId="24" borderId="2" xfId="9" applyFont="1" applyFill="1" applyBorder="1" applyAlignment="1">
      <alignment horizontal="center"/>
    </xf>
    <xf numFmtId="4" fontId="8" fillId="24" borderId="14" xfId="10" applyNumberFormat="1" applyFont="1" applyFill="1" applyBorder="1" applyAlignment="1">
      <alignment horizontal="center"/>
    </xf>
    <xf numFmtId="0" fontId="8" fillId="24" borderId="16" xfId="10" applyFont="1" applyFill="1" applyBorder="1" applyAlignment="1">
      <alignment horizontal="center"/>
    </xf>
    <xf numFmtId="0" fontId="8" fillId="24" borderId="14" xfId="10" applyFont="1" applyFill="1" applyBorder="1" applyAlignment="1">
      <alignment horizontal="center"/>
    </xf>
    <xf numFmtId="0" fontId="8" fillId="9" borderId="14" xfId="9" applyFont="1" applyBorder="1" applyAlignment="1">
      <alignment horizontal="center" wrapText="1"/>
    </xf>
    <xf numFmtId="0" fontId="8" fillId="9" borderId="16" xfId="9" applyFont="1" applyBorder="1" applyAlignment="1">
      <alignment horizontal="center" wrapText="1"/>
    </xf>
    <xf numFmtId="0" fontId="8" fillId="9" borderId="26" xfId="9" applyFont="1" applyBorder="1" applyAlignment="1">
      <alignment horizontal="center" vertical="center"/>
    </xf>
    <xf numFmtId="0" fontId="23" fillId="25" borderId="24" xfId="10" applyFont="1" applyFill="1" applyBorder="1" applyAlignment="1">
      <alignment horizontal="center"/>
    </xf>
    <xf numFmtId="0" fontId="23" fillId="25" borderId="26" xfId="10" applyFont="1" applyFill="1" applyBorder="1" applyAlignment="1">
      <alignment horizontal="center"/>
    </xf>
    <xf numFmtId="164" fontId="8" fillId="19" borderId="16" xfId="9" applyNumberFormat="1" applyFont="1" applyFill="1" applyBorder="1" applyAlignment="1">
      <alignment horizontal="center"/>
    </xf>
    <xf numFmtId="164" fontId="8" fillId="9" borderId="16" xfId="9" applyNumberFormat="1" applyFont="1" applyBorder="1" applyAlignment="1">
      <alignment horizontal="center"/>
    </xf>
  </cellXfs>
  <cellStyles count="18">
    <cellStyle name="20% - Ênfase3" xfId="8" builtinId="38"/>
    <cellStyle name="20% - Ênfase5" xfId="12" builtinId="46"/>
    <cellStyle name="20% - Ênfase6" xfId="13" builtinId="50"/>
    <cellStyle name="40% - Ênfase3" xfId="9" builtinId="39"/>
    <cellStyle name="40% - Ênfase4" xfId="10" builtinId="43"/>
    <cellStyle name="60% - Ênfase3" xfId="16" builtinId="40"/>
    <cellStyle name="Bom" xfId="17" builtinId="26"/>
    <cellStyle name="Cálculo" xfId="4" builtinId="22"/>
    <cellStyle name="Ênfase1" xfId="5" builtinId="29"/>
    <cellStyle name="Ênfase2" xfId="6" builtinId="33"/>
    <cellStyle name="Ênfase3" xfId="7" builtinId="37"/>
    <cellStyle name="Ênfase5" xfId="11" builtinId="45"/>
    <cellStyle name="Ênfase6" xfId="15" builtinId="49"/>
    <cellStyle name="Incorreto" xfId="2" builtinId="27"/>
    <cellStyle name="Moeda" xfId="1" builtinId="4"/>
    <cellStyle name="Neutra" xfId="3" builtinId="28"/>
    <cellStyle name="Normal" xfId="0" builtinId="0"/>
    <cellStyle name="Normal 2" xfId="14"/>
  </cellStyles>
  <dxfs count="7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" name="CustomShape 1" hidden="1">
          <a:extLst>
            <a:ext uri="{FF2B5EF4-FFF2-40B4-BE49-F238E27FC236}">
              <a16:creationId xmlns="" xmlns:a16="http://schemas.microsoft.com/office/drawing/2014/main" id="{A7208374-144F-47E5-B8E4-002C8B1376C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" name="CustomShape 1" hidden="1">
          <a:extLst>
            <a:ext uri="{FF2B5EF4-FFF2-40B4-BE49-F238E27FC236}">
              <a16:creationId xmlns="" xmlns:a16="http://schemas.microsoft.com/office/drawing/2014/main" id="{DF7E222C-E92A-4EA8-96B6-F93DC81D1C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" name="CustomShape 1" hidden="1">
          <a:extLst>
            <a:ext uri="{FF2B5EF4-FFF2-40B4-BE49-F238E27FC236}">
              <a16:creationId xmlns="" xmlns:a16="http://schemas.microsoft.com/office/drawing/2014/main" id="{0D9BD7CF-7477-4703-A6A2-88465A6546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" name="CustomShape 1" hidden="1">
          <a:extLst>
            <a:ext uri="{FF2B5EF4-FFF2-40B4-BE49-F238E27FC236}">
              <a16:creationId xmlns="" xmlns:a16="http://schemas.microsoft.com/office/drawing/2014/main" id="{60247796-7805-4375-8BAF-CF13665033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" name="CustomShape 1" hidden="1">
          <a:extLst>
            <a:ext uri="{FF2B5EF4-FFF2-40B4-BE49-F238E27FC236}">
              <a16:creationId xmlns="" xmlns:a16="http://schemas.microsoft.com/office/drawing/2014/main" id="{64877FBA-28D7-4323-AD99-D96BEBC7D0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" name="CustomShape 1" hidden="1">
          <a:extLst>
            <a:ext uri="{FF2B5EF4-FFF2-40B4-BE49-F238E27FC236}">
              <a16:creationId xmlns="" xmlns:a16="http://schemas.microsoft.com/office/drawing/2014/main" id="{E009D9C5-097C-4CA5-82FF-1D436488F9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" name="CustomShape 1" hidden="1">
          <a:extLst>
            <a:ext uri="{FF2B5EF4-FFF2-40B4-BE49-F238E27FC236}">
              <a16:creationId xmlns="" xmlns:a16="http://schemas.microsoft.com/office/drawing/2014/main" id="{15AB16DF-0FAD-4356-853B-D32F4E74F5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" name="CustomShape 1" hidden="1">
          <a:extLst>
            <a:ext uri="{FF2B5EF4-FFF2-40B4-BE49-F238E27FC236}">
              <a16:creationId xmlns="" xmlns:a16="http://schemas.microsoft.com/office/drawing/2014/main" id="{623C8C51-0316-4BC7-BEC9-B0432D6D782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" name="CustomShape 1" hidden="1">
          <a:extLst>
            <a:ext uri="{FF2B5EF4-FFF2-40B4-BE49-F238E27FC236}">
              <a16:creationId xmlns="" xmlns:a16="http://schemas.microsoft.com/office/drawing/2014/main" id="{EC71B195-605C-4528-BC9F-2A9AEB22DE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" name="CustomShape 1" hidden="1">
          <a:extLst>
            <a:ext uri="{FF2B5EF4-FFF2-40B4-BE49-F238E27FC236}">
              <a16:creationId xmlns="" xmlns:a16="http://schemas.microsoft.com/office/drawing/2014/main" id="{AADF0004-5B98-4AA1-991E-8E1F2A1F23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" name="CustomShape 1" hidden="1">
          <a:extLst>
            <a:ext uri="{FF2B5EF4-FFF2-40B4-BE49-F238E27FC236}">
              <a16:creationId xmlns="" xmlns:a16="http://schemas.microsoft.com/office/drawing/2014/main" id="{4421951F-D734-42B5-821A-821239A14D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" name="CustomShape 1" hidden="1">
          <a:extLst>
            <a:ext uri="{FF2B5EF4-FFF2-40B4-BE49-F238E27FC236}">
              <a16:creationId xmlns="" xmlns:a16="http://schemas.microsoft.com/office/drawing/2014/main" id="{649B0CB5-FE7F-4D28-A2DC-FE8DB7F6477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" name="CustomShape 1" hidden="1">
          <a:extLst>
            <a:ext uri="{FF2B5EF4-FFF2-40B4-BE49-F238E27FC236}">
              <a16:creationId xmlns="" xmlns:a16="http://schemas.microsoft.com/office/drawing/2014/main" id="{6F964E7F-4EA2-47D6-BFC4-82EE8B004A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" name="CustomShape 1" hidden="1">
          <a:extLst>
            <a:ext uri="{FF2B5EF4-FFF2-40B4-BE49-F238E27FC236}">
              <a16:creationId xmlns="" xmlns:a16="http://schemas.microsoft.com/office/drawing/2014/main" id="{811CDB6C-7CBD-413B-9CD1-DA35E98B6BA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" name="CustomShape 1" hidden="1">
          <a:extLst>
            <a:ext uri="{FF2B5EF4-FFF2-40B4-BE49-F238E27FC236}">
              <a16:creationId xmlns="" xmlns:a16="http://schemas.microsoft.com/office/drawing/2014/main" id="{1D3CBCC7-2FEC-490C-A1E2-4085DB190E4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" name="CustomShape 1" hidden="1">
          <a:extLst>
            <a:ext uri="{FF2B5EF4-FFF2-40B4-BE49-F238E27FC236}">
              <a16:creationId xmlns="" xmlns:a16="http://schemas.microsoft.com/office/drawing/2014/main" id="{31599E4B-C8A7-48AF-AEDA-23D2524FB5F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" name="CustomShape 1" hidden="1">
          <a:extLst>
            <a:ext uri="{FF2B5EF4-FFF2-40B4-BE49-F238E27FC236}">
              <a16:creationId xmlns="" xmlns:a16="http://schemas.microsoft.com/office/drawing/2014/main" id="{81B55290-97AE-4A13-85FF-386AEBFA88B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" name="CustomShape 1" hidden="1">
          <a:extLst>
            <a:ext uri="{FF2B5EF4-FFF2-40B4-BE49-F238E27FC236}">
              <a16:creationId xmlns="" xmlns:a16="http://schemas.microsoft.com/office/drawing/2014/main" id="{7FAB2C8E-853F-498B-A814-8C474E67006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0" name="CustomShape 1" hidden="1">
          <a:extLst>
            <a:ext uri="{FF2B5EF4-FFF2-40B4-BE49-F238E27FC236}">
              <a16:creationId xmlns="" xmlns:a16="http://schemas.microsoft.com/office/drawing/2014/main" id="{55E90B3C-D447-45F9-B5DA-0E614871FF9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1" name="CustomShape 1" hidden="1">
          <a:extLst>
            <a:ext uri="{FF2B5EF4-FFF2-40B4-BE49-F238E27FC236}">
              <a16:creationId xmlns="" xmlns:a16="http://schemas.microsoft.com/office/drawing/2014/main" id="{E2F2EAB2-03E9-4A76-8A07-482566AAB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2" name="CustomShape 1" hidden="1">
          <a:extLst>
            <a:ext uri="{FF2B5EF4-FFF2-40B4-BE49-F238E27FC236}">
              <a16:creationId xmlns="" xmlns:a16="http://schemas.microsoft.com/office/drawing/2014/main" id="{1CCC39E5-AD90-4851-B626-15D58BD91B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3" name="CustomShape 1" hidden="1">
          <a:extLst>
            <a:ext uri="{FF2B5EF4-FFF2-40B4-BE49-F238E27FC236}">
              <a16:creationId xmlns="" xmlns:a16="http://schemas.microsoft.com/office/drawing/2014/main" id="{73864C0F-1919-4027-A55E-79D7360979D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4" name="CustomShape 1" hidden="1">
          <a:extLst>
            <a:ext uri="{FF2B5EF4-FFF2-40B4-BE49-F238E27FC236}">
              <a16:creationId xmlns="" xmlns:a16="http://schemas.microsoft.com/office/drawing/2014/main" id="{F6BF53AE-05A2-4ABE-ADFB-218CAB63FB0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5" name="CustomShape 1" hidden="1">
          <a:extLst>
            <a:ext uri="{FF2B5EF4-FFF2-40B4-BE49-F238E27FC236}">
              <a16:creationId xmlns="" xmlns:a16="http://schemas.microsoft.com/office/drawing/2014/main" id="{C86470DD-1F19-45DC-8604-14119D3E404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6" name="CustomShape 1" hidden="1">
          <a:extLst>
            <a:ext uri="{FF2B5EF4-FFF2-40B4-BE49-F238E27FC236}">
              <a16:creationId xmlns="" xmlns:a16="http://schemas.microsoft.com/office/drawing/2014/main" id="{752316F2-F2E8-450C-B4E3-B2FB8411E9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7" name="CustomShape 1" hidden="1">
          <a:extLst>
            <a:ext uri="{FF2B5EF4-FFF2-40B4-BE49-F238E27FC236}">
              <a16:creationId xmlns="" xmlns:a16="http://schemas.microsoft.com/office/drawing/2014/main" id="{7A2D1CA1-CEB7-4CBA-BC3F-B9408CE669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8" name="CustomShape 1" hidden="1">
          <a:extLst>
            <a:ext uri="{FF2B5EF4-FFF2-40B4-BE49-F238E27FC236}">
              <a16:creationId xmlns="" xmlns:a16="http://schemas.microsoft.com/office/drawing/2014/main" id="{9DFAFB41-C738-4DC0-A788-195C742392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9" name="CustomShape 1" hidden="1">
          <a:extLst>
            <a:ext uri="{FF2B5EF4-FFF2-40B4-BE49-F238E27FC236}">
              <a16:creationId xmlns="" xmlns:a16="http://schemas.microsoft.com/office/drawing/2014/main" id="{C05B9A7D-8978-4D8F-9D84-892C465D52F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0" name="CustomShape 1" hidden="1">
          <a:extLst>
            <a:ext uri="{FF2B5EF4-FFF2-40B4-BE49-F238E27FC236}">
              <a16:creationId xmlns="" xmlns:a16="http://schemas.microsoft.com/office/drawing/2014/main" id="{8D561677-89C2-4EAE-B086-B8D7069D12E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1" name="CustomShape 1" hidden="1">
          <a:extLst>
            <a:ext uri="{FF2B5EF4-FFF2-40B4-BE49-F238E27FC236}">
              <a16:creationId xmlns="" xmlns:a16="http://schemas.microsoft.com/office/drawing/2014/main" id="{D4D95C29-C484-481F-A93F-2470C7BB046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2" name="CustomShape 1" hidden="1">
          <a:extLst>
            <a:ext uri="{FF2B5EF4-FFF2-40B4-BE49-F238E27FC236}">
              <a16:creationId xmlns="" xmlns:a16="http://schemas.microsoft.com/office/drawing/2014/main" id="{ACFB72D7-B777-4799-BB18-2E9A55D1108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3" name="CustomShape 1" hidden="1">
          <a:extLst>
            <a:ext uri="{FF2B5EF4-FFF2-40B4-BE49-F238E27FC236}">
              <a16:creationId xmlns="" xmlns:a16="http://schemas.microsoft.com/office/drawing/2014/main" id="{6364D68A-44D8-44F6-8E38-8976A13849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4" name="CustomShape 1" hidden="1">
          <a:extLst>
            <a:ext uri="{FF2B5EF4-FFF2-40B4-BE49-F238E27FC236}">
              <a16:creationId xmlns="" xmlns:a16="http://schemas.microsoft.com/office/drawing/2014/main" id="{BB8A04CF-9799-412B-BDC6-AB0A4DBC7C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5" name="CustomShape 1" hidden="1">
          <a:extLst>
            <a:ext uri="{FF2B5EF4-FFF2-40B4-BE49-F238E27FC236}">
              <a16:creationId xmlns="" xmlns:a16="http://schemas.microsoft.com/office/drawing/2014/main" id="{AF4D2D8C-20F5-4F6B-B8CA-F8539A7C4F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6" name="CustomShape 1" hidden="1">
          <a:extLst>
            <a:ext uri="{FF2B5EF4-FFF2-40B4-BE49-F238E27FC236}">
              <a16:creationId xmlns="" xmlns:a16="http://schemas.microsoft.com/office/drawing/2014/main" id="{9CF6B210-8623-48DD-8471-C113D9B3EE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7" name="CustomShape 1" hidden="1">
          <a:extLst>
            <a:ext uri="{FF2B5EF4-FFF2-40B4-BE49-F238E27FC236}">
              <a16:creationId xmlns="" xmlns:a16="http://schemas.microsoft.com/office/drawing/2014/main" id="{4AA014A5-CE2B-4759-8238-910C62941E0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8" name="CustomShape 1" hidden="1">
          <a:extLst>
            <a:ext uri="{FF2B5EF4-FFF2-40B4-BE49-F238E27FC236}">
              <a16:creationId xmlns="" xmlns:a16="http://schemas.microsoft.com/office/drawing/2014/main" id="{5D398702-C01C-451C-A715-BE90633A2EE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9" name="CustomShape 1" hidden="1">
          <a:extLst>
            <a:ext uri="{FF2B5EF4-FFF2-40B4-BE49-F238E27FC236}">
              <a16:creationId xmlns="" xmlns:a16="http://schemas.microsoft.com/office/drawing/2014/main" id="{D137E4C4-B299-4304-9150-0E1B21309C8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0" name="CustomShape 1" hidden="1">
          <a:extLst>
            <a:ext uri="{FF2B5EF4-FFF2-40B4-BE49-F238E27FC236}">
              <a16:creationId xmlns="" xmlns:a16="http://schemas.microsoft.com/office/drawing/2014/main" id="{C3ED59C0-79D3-4046-BB1A-F6FC9F2031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1" name="CustomShape 1" hidden="1">
          <a:extLst>
            <a:ext uri="{FF2B5EF4-FFF2-40B4-BE49-F238E27FC236}">
              <a16:creationId xmlns="" xmlns:a16="http://schemas.microsoft.com/office/drawing/2014/main" id="{B1740790-FD92-4FB8-BDFA-D0395CC3007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2" name="CustomShape 1" hidden="1">
          <a:extLst>
            <a:ext uri="{FF2B5EF4-FFF2-40B4-BE49-F238E27FC236}">
              <a16:creationId xmlns="" xmlns:a16="http://schemas.microsoft.com/office/drawing/2014/main" id="{80FF7ED5-69C4-4D4B-AC2D-6000FCA0091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3" name="CustomShape 1" hidden="1">
          <a:extLst>
            <a:ext uri="{FF2B5EF4-FFF2-40B4-BE49-F238E27FC236}">
              <a16:creationId xmlns="" xmlns:a16="http://schemas.microsoft.com/office/drawing/2014/main" id="{AF35F239-ED2E-4E5A-90ED-A84C8DED2F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4" name="CustomShape 1" hidden="1">
          <a:extLst>
            <a:ext uri="{FF2B5EF4-FFF2-40B4-BE49-F238E27FC236}">
              <a16:creationId xmlns="" xmlns:a16="http://schemas.microsoft.com/office/drawing/2014/main" id="{1355F69F-9554-4EF5-ACFF-995C7306B4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5" name="CustomShape 1" hidden="1">
          <a:extLst>
            <a:ext uri="{FF2B5EF4-FFF2-40B4-BE49-F238E27FC236}">
              <a16:creationId xmlns="" xmlns:a16="http://schemas.microsoft.com/office/drawing/2014/main" id="{CFCAC0F5-4519-4801-B44D-33570B29A5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6" name="CustomShape 1" hidden="1">
          <a:extLst>
            <a:ext uri="{FF2B5EF4-FFF2-40B4-BE49-F238E27FC236}">
              <a16:creationId xmlns="" xmlns:a16="http://schemas.microsoft.com/office/drawing/2014/main" id="{FCE5AC51-0A51-4904-891D-EB2A9F3920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7" name="CustomShape 1" hidden="1">
          <a:extLst>
            <a:ext uri="{FF2B5EF4-FFF2-40B4-BE49-F238E27FC236}">
              <a16:creationId xmlns="" xmlns:a16="http://schemas.microsoft.com/office/drawing/2014/main" id="{4E5C6A28-88B3-4896-8482-1F2DFAEF78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8" name="CustomShape 1" hidden="1">
          <a:extLst>
            <a:ext uri="{FF2B5EF4-FFF2-40B4-BE49-F238E27FC236}">
              <a16:creationId xmlns="" xmlns:a16="http://schemas.microsoft.com/office/drawing/2014/main" id="{B1B88571-76C0-401F-9329-83885B5F847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9" name="CustomShape 1" hidden="1">
          <a:extLst>
            <a:ext uri="{FF2B5EF4-FFF2-40B4-BE49-F238E27FC236}">
              <a16:creationId xmlns="" xmlns:a16="http://schemas.microsoft.com/office/drawing/2014/main" id="{8848EEEC-A719-4966-A36C-FA9CB90B72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0" name="CustomShape 1" hidden="1">
          <a:extLst>
            <a:ext uri="{FF2B5EF4-FFF2-40B4-BE49-F238E27FC236}">
              <a16:creationId xmlns="" xmlns:a16="http://schemas.microsoft.com/office/drawing/2014/main" id="{B07A549C-22FB-44E1-B95D-9B3F592533E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1" name="CustomShape 1" hidden="1">
          <a:extLst>
            <a:ext uri="{FF2B5EF4-FFF2-40B4-BE49-F238E27FC236}">
              <a16:creationId xmlns="" xmlns:a16="http://schemas.microsoft.com/office/drawing/2014/main" id="{B8380244-DF62-476B-9A47-C57C7BC1995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2" name="CustomShape 1" hidden="1">
          <a:extLst>
            <a:ext uri="{FF2B5EF4-FFF2-40B4-BE49-F238E27FC236}">
              <a16:creationId xmlns="" xmlns:a16="http://schemas.microsoft.com/office/drawing/2014/main" id="{7DA5F730-0688-4B81-9FF4-1C91486F58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3" name="CustomShape 1" hidden="1">
          <a:extLst>
            <a:ext uri="{FF2B5EF4-FFF2-40B4-BE49-F238E27FC236}">
              <a16:creationId xmlns="" xmlns:a16="http://schemas.microsoft.com/office/drawing/2014/main" id="{E67AF474-7B4B-44A4-A5E6-8498EAB2743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4" name="CustomShape 1" hidden="1">
          <a:extLst>
            <a:ext uri="{FF2B5EF4-FFF2-40B4-BE49-F238E27FC236}">
              <a16:creationId xmlns="" xmlns:a16="http://schemas.microsoft.com/office/drawing/2014/main" id="{1672C3A1-A7B5-4FF7-A232-7A7829E48A0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5" name="CustomShape 1" hidden="1">
          <a:extLst>
            <a:ext uri="{FF2B5EF4-FFF2-40B4-BE49-F238E27FC236}">
              <a16:creationId xmlns="" xmlns:a16="http://schemas.microsoft.com/office/drawing/2014/main" id="{98A7228B-130E-4C09-93EC-CE6505BF930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6" name="CustomShape 1" hidden="1">
          <a:extLst>
            <a:ext uri="{FF2B5EF4-FFF2-40B4-BE49-F238E27FC236}">
              <a16:creationId xmlns="" xmlns:a16="http://schemas.microsoft.com/office/drawing/2014/main" id="{2421452B-061C-460F-8072-8AC9898C0FD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7" name="CustomShape 1" hidden="1">
          <a:extLst>
            <a:ext uri="{FF2B5EF4-FFF2-40B4-BE49-F238E27FC236}">
              <a16:creationId xmlns="" xmlns:a16="http://schemas.microsoft.com/office/drawing/2014/main" id="{F96B4AC7-9368-46FD-A03F-C7CEABE366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8" name="CustomShape 1" hidden="1">
          <a:extLst>
            <a:ext uri="{FF2B5EF4-FFF2-40B4-BE49-F238E27FC236}">
              <a16:creationId xmlns="" xmlns:a16="http://schemas.microsoft.com/office/drawing/2014/main" id="{6704ECAF-65C0-4F30-85D0-F5250A6C9C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9" name="CustomShape 1" hidden="1">
          <a:extLst>
            <a:ext uri="{FF2B5EF4-FFF2-40B4-BE49-F238E27FC236}">
              <a16:creationId xmlns="" xmlns:a16="http://schemas.microsoft.com/office/drawing/2014/main" id="{A4EAB592-AA8C-4B0D-990D-F6A93816463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0" name="CustomShape 1" hidden="1">
          <a:extLst>
            <a:ext uri="{FF2B5EF4-FFF2-40B4-BE49-F238E27FC236}">
              <a16:creationId xmlns="" xmlns:a16="http://schemas.microsoft.com/office/drawing/2014/main" id="{16F8DA19-5847-4AB3-A286-9782357CB6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1" name="CustomShape 1" hidden="1">
          <a:extLst>
            <a:ext uri="{FF2B5EF4-FFF2-40B4-BE49-F238E27FC236}">
              <a16:creationId xmlns="" xmlns:a16="http://schemas.microsoft.com/office/drawing/2014/main" id="{F5F79FF7-D018-444D-9D10-80E9E780AAC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2" name="CustomShape 1" hidden="1">
          <a:extLst>
            <a:ext uri="{FF2B5EF4-FFF2-40B4-BE49-F238E27FC236}">
              <a16:creationId xmlns="" xmlns:a16="http://schemas.microsoft.com/office/drawing/2014/main" id="{8580CBFA-13F6-445C-90CE-6715D3324F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3" name="CustomShape 1" hidden="1">
          <a:extLst>
            <a:ext uri="{FF2B5EF4-FFF2-40B4-BE49-F238E27FC236}">
              <a16:creationId xmlns="" xmlns:a16="http://schemas.microsoft.com/office/drawing/2014/main" id="{D9A8DABF-57FD-4653-9700-D05315EC03C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4" name="CustomShape 1" hidden="1">
          <a:extLst>
            <a:ext uri="{FF2B5EF4-FFF2-40B4-BE49-F238E27FC236}">
              <a16:creationId xmlns="" xmlns:a16="http://schemas.microsoft.com/office/drawing/2014/main" id="{C0ECD02F-2AB4-4154-BBA0-FEF5F02FE6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5" name="CustomShape 1" hidden="1">
          <a:extLst>
            <a:ext uri="{FF2B5EF4-FFF2-40B4-BE49-F238E27FC236}">
              <a16:creationId xmlns="" xmlns:a16="http://schemas.microsoft.com/office/drawing/2014/main" id="{0E74A4AA-92CF-4DB7-8C8B-488E08BC45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6" name="CustomShape 1" hidden="1">
          <a:extLst>
            <a:ext uri="{FF2B5EF4-FFF2-40B4-BE49-F238E27FC236}">
              <a16:creationId xmlns="" xmlns:a16="http://schemas.microsoft.com/office/drawing/2014/main" id="{57ADEC15-8758-460C-ABED-FA93C0CDB16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7" name="CustomShape 1" hidden="1">
          <a:extLst>
            <a:ext uri="{FF2B5EF4-FFF2-40B4-BE49-F238E27FC236}">
              <a16:creationId xmlns="" xmlns:a16="http://schemas.microsoft.com/office/drawing/2014/main" id="{EEB4DEEF-F464-46C6-B0C7-F56585E0CD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8" name="CustomShape 1" hidden="1">
          <a:extLst>
            <a:ext uri="{FF2B5EF4-FFF2-40B4-BE49-F238E27FC236}">
              <a16:creationId xmlns="" xmlns:a16="http://schemas.microsoft.com/office/drawing/2014/main" id="{D284CDBF-F6DE-41D6-B444-7F5B2E49A4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9" name="CustomShape 1" hidden="1">
          <a:extLst>
            <a:ext uri="{FF2B5EF4-FFF2-40B4-BE49-F238E27FC236}">
              <a16:creationId xmlns="" xmlns:a16="http://schemas.microsoft.com/office/drawing/2014/main" id="{D1E6A99F-2D48-4658-87CF-7477AEFD9B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0" name="CustomShape 1" hidden="1">
          <a:extLst>
            <a:ext uri="{FF2B5EF4-FFF2-40B4-BE49-F238E27FC236}">
              <a16:creationId xmlns="" xmlns:a16="http://schemas.microsoft.com/office/drawing/2014/main" id="{C9FFDADC-2A34-4C2F-9460-6443C145337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1" name="CustomShape 1" hidden="1">
          <a:extLst>
            <a:ext uri="{FF2B5EF4-FFF2-40B4-BE49-F238E27FC236}">
              <a16:creationId xmlns="" xmlns:a16="http://schemas.microsoft.com/office/drawing/2014/main" id="{99C88CEE-6C8F-42D7-8D21-C93F88973E7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2" name="CustomShape 1" hidden="1">
          <a:extLst>
            <a:ext uri="{FF2B5EF4-FFF2-40B4-BE49-F238E27FC236}">
              <a16:creationId xmlns="" xmlns:a16="http://schemas.microsoft.com/office/drawing/2014/main" id="{04837327-996C-45C6-8FDB-140E72993F0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3" name="CustomShape 1" hidden="1">
          <a:extLst>
            <a:ext uri="{FF2B5EF4-FFF2-40B4-BE49-F238E27FC236}">
              <a16:creationId xmlns="" xmlns:a16="http://schemas.microsoft.com/office/drawing/2014/main" id="{1D4DEE2F-2295-4BCB-B386-086262F7079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4" name="CustomShape 1" hidden="1">
          <a:extLst>
            <a:ext uri="{FF2B5EF4-FFF2-40B4-BE49-F238E27FC236}">
              <a16:creationId xmlns="" xmlns:a16="http://schemas.microsoft.com/office/drawing/2014/main" id="{8CEE40F3-B416-471F-B921-1F19526602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5" name="CustomShape 1" hidden="1">
          <a:extLst>
            <a:ext uri="{FF2B5EF4-FFF2-40B4-BE49-F238E27FC236}">
              <a16:creationId xmlns="" xmlns:a16="http://schemas.microsoft.com/office/drawing/2014/main" id="{424A28DE-EF6E-4D2B-985E-589AE3133B3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6" name="CustomShape 1" hidden="1">
          <a:extLst>
            <a:ext uri="{FF2B5EF4-FFF2-40B4-BE49-F238E27FC236}">
              <a16:creationId xmlns="" xmlns:a16="http://schemas.microsoft.com/office/drawing/2014/main" id="{4915654D-55D8-4475-ADE9-A1C02CA7C6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7" name="CustomShape 1" hidden="1">
          <a:extLst>
            <a:ext uri="{FF2B5EF4-FFF2-40B4-BE49-F238E27FC236}">
              <a16:creationId xmlns="" xmlns:a16="http://schemas.microsoft.com/office/drawing/2014/main" id="{684D56CC-68EF-4681-BB63-0203D84145B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8" name="CustomShape 1" hidden="1">
          <a:extLst>
            <a:ext uri="{FF2B5EF4-FFF2-40B4-BE49-F238E27FC236}">
              <a16:creationId xmlns="" xmlns:a16="http://schemas.microsoft.com/office/drawing/2014/main" id="{26716379-E7E9-4D36-960E-67BB2D3311C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9" name="CustomShape 1" hidden="1">
          <a:extLst>
            <a:ext uri="{FF2B5EF4-FFF2-40B4-BE49-F238E27FC236}">
              <a16:creationId xmlns="" xmlns:a16="http://schemas.microsoft.com/office/drawing/2014/main" id="{06565FCB-ADB0-4E8D-8DEC-FAF4A4E336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0" name="CustomShape 1" hidden="1">
          <a:extLst>
            <a:ext uri="{FF2B5EF4-FFF2-40B4-BE49-F238E27FC236}">
              <a16:creationId xmlns="" xmlns:a16="http://schemas.microsoft.com/office/drawing/2014/main" id="{1B6E1C81-ED85-457F-A6E0-1A6A06D9DB6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1" name="CustomShape 1" hidden="1">
          <a:extLst>
            <a:ext uri="{FF2B5EF4-FFF2-40B4-BE49-F238E27FC236}">
              <a16:creationId xmlns="" xmlns:a16="http://schemas.microsoft.com/office/drawing/2014/main" id="{62092C06-E7B4-4A4D-BC90-21E0621E54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2" name="CustomShape 1" hidden="1">
          <a:extLst>
            <a:ext uri="{FF2B5EF4-FFF2-40B4-BE49-F238E27FC236}">
              <a16:creationId xmlns="" xmlns:a16="http://schemas.microsoft.com/office/drawing/2014/main" id="{AF8A92B9-6425-4C20-8691-F81893AEA9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3" name="CustomShape 1" hidden="1">
          <a:extLst>
            <a:ext uri="{FF2B5EF4-FFF2-40B4-BE49-F238E27FC236}">
              <a16:creationId xmlns="" xmlns:a16="http://schemas.microsoft.com/office/drawing/2014/main" id="{017CB8A7-85F7-4ED1-B385-A37C64DE9FA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4" name="CustomShape 1" hidden="1">
          <a:extLst>
            <a:ext uri="{FF2B5EF4-FFF2-40B4-BE49-F238E27FC236}">
              <a16:creationId xmlns="" xmlns:a16="http://schemas.microsoft.com/office/drawing/2014/main" id="{D399F052-E602-4777-8722-47DC03C476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5" name="CustomShape 1" hidden="1">
          <a:extLst>
            <a:ext uri="{FF2B5EF4-FFF2-40B4-BE49-F238E27FC236}">
              <a16:creationId xmlns="" xmlns:a16="http://schemas.microsoft.com/office/drawing/2014/main" id="{1A2514B4-D12A-4416-906C-7B2D41644E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6" name="CustomShape 1" hidden="1">
          <a:extLst>
            <a:ext uri="{FF2B5EF4-FFF2-40B4-BE49-F238E27FC236}">
              <a16:creationId xmlns="" xmlns:a16="http://schemas.microsoft.com/office/drawing/2014/main" id="{F69E467C-89C9-412F-840C-25C346D500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7" name="CustomShape 1" hidden="1">
          <a:extLst>
            <a:ext uri="{FF2B5EF4-FFF2-40B4-BE49-F238E27FC236}">
              <a16:creationId xmlns="" xmlns:a16="http://schemas.microsoft.com/office/drawing/2014/main" id="{2E6DCAE8-64D1-4560-9410-2A79C0304B7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8" name="CustomShape 1" hidden="1">
          <a:extLst>
            <a:ext uri="{FF2B5EF4-FFF2-40B4-BE49-F238E27FC236}">
              <a16:creationId xmlns="" xmlns:a16="http://schemas.microsoft.com/office/drawing/2014/main" id="{FDE421D8-2011-49EC-A14D-12B5ADD95C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9" name="CustomShape 1" hidden="1">
          <a:extLst>
            <a:ext uri="{FF2B5EF4-FFF2-40B4-BE49-F238E27FC236}">
              <a16:creationId xmlns="" xmlns:a16="http://schemas.microsoft.com/office/drawing/2014/main" id="{56B4BAA1-AD45-4E16-97C8-9A659744C1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0" name="CustomShape 1" hidden="1">
          <a:extLst>
            <a:ext uri="{FF2B5EF4-FFF2-40B4-BE49-F238E27FC236}">
              <a16:creationId xmlns="" xmlns:a16="http://schemas.microsoft.com/office/drawing/2014/main" id="{55B1AF06-A48C-405C-A8CF-CAD8CA13408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1" name="CustomShape 1" hidden="1">
          <a:extLst>
            <a:ext uri="{FF2B5EF4-FFF2-40B4-BE49-F238E27FC236}">
              <a16:creationId xmlns="" xmlns:a16="http://schemas.microsoft.com/office/drawing/2014/main" id="{146D0B39-041A-4376-A749-7B13BFFB302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2" name="CustomShape 1" hidden="1">
          <a:extLst>
            <a:ext uri="{FF2B5EF4-FFF2-40B4-BE49-F238E27FC236}">
              <a16:creationId xmlns="" xmlns:a16="http://schemas.microsoft.com/office/drawing/2014/main" id="{ED1D200B-3EA9-457E-9D9D-9FB129BFE1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3" name="CustomShape 1" hidden="1">
          <a:extLst>
            <a:ext uri="{FF2B5EF4-FFF2-40B4-BE49-F238E27FC236}">
              <a16:creationId xmlns="" xmlns:a16="http://schemas.microsoft.com/office/drawing/2014/main" id="{A2668E0B-6532-4C33-8593-EB72107C76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4" name="CustomShape 1" hidden="1">
          <a:extLst>
            <a:ext uri="{FF2B5EF4-FFF2-40B4-BE49-F238E27FC236}">
              <a16:creationId xmlns="" xmlns:a16="http://schemas.microsoft.com/office/drawing/2014/main" id="{DACFF96E-E2D5-4780-A06C-5917D6C0743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5" name="CustomShape 1" hidden="1">
          <a:extLst>
            <a:ext uri="{FF2B5EF4-FFF2-40B4-BE49-F238E27FC236}">
              <a16:creationId xmlns="" xmlns:a16="http://schemas.microsoft.com/office/drawing/2014/main" id="{2D170DFE-5CCF-48B1-9CE6-96431D0D94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6" name="CustomShape 1" hidden="1">
          <a:extLst>
            <a:ext uri="{FF2B5EF4-FFF2-40B4-BE49-F238E27FC236}">
              <a16:creationId xmlns="" xmlns:a16="http://schemas.microsoft.com/office/drawing/2014/main" id="{462235F1-E264-4E6D-B3D9-099C656653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7" name="CustomShape 1" hidden="1">
          <a:extLst>
            <a:ext uri="{FF2B5EF4-FFF2-40B4-BE49-F238E27FC236}">
              <a16:creationId xmlns="" xmlns:a16="http://schemas.microsoft.com/office/drawing/2014/main" id="{4B1E095A-3CB9-4069-ADAF-69C1D47690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8" name="CustomShape 1" hidden="1">
          <a:extLst>
            <a:ext uri="{FF2B5EF4-FFF2-40B4-BE49-F238E27FC236}">
              <a16:creationId xmlns="" xmlns:a16="http://schemas.microsoft.com/office/drawing/2014/main" id="{FA3A3388-B2E1-4F5F-BABD-95481B84B01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9" name="CustomShape 1" hidden="1">
          <a:extLst>
            <a:ext uri="{FF2B5EF4-FFF2-40B4-BE49-F238E27FC236}">
              <a16:creationId xmlns="" xmlns:a16="http://schemas.microsoft.com/office/drawing/2014/main" id="{F5AFB570-740D-4366-BF92-34A6F8D3F4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0" name="CustomShape 1" hidden="1">
          <a:extLst>
            <a:ext uri="{FF2B5EF4-FFF2-40B4-BE49-F238E27FC236}">
              <a16:creationId xmlns="" xmlns:a16="http://schemas.microsoft.com/office/drawing/2014/main" id="{950F888D-E545-448C-B64B-799FCCA0761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1" name="CustomShape 1" hidden="1">
          <a:extLst>
            <a:ext uri="{FF2B5EF4-FFF2-40B4-BE49-F238E27FC236}">
              <a16:creationId xmlns="" xmlns:a16="http://schemas.microsoft.com/office/drawing/2014/main" id="{8AAD7A2A-88EC-4350-ADBB-18C23E2AEA9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2" name="CustomShape 1" hidden="1">
          <a:extLst>
            <a:ext uri="{FF2B5EF4-FFF2-40B4-BE49-F238E27FC236}">
              <a16:creationId xmlns="" xmlns:a16="http://schemas.microsoft.com/office/drawing/2014/main" id="{52115F6C-4A9C-4636-B56E-CD9BCBC148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3" name="CustomShape 1" hidden="1">
          <a:extLst>
            <a:ext uri="{FF2B5EF4-FFF2-40B4-BE49-F238E27FC236}">
              <a16:creationId xmlns="" xmlns:a16="http://schemas.microsoft.com/office/drawing/2014/main" id="{4B599251-BA4F-4D09-90A1-5F1E946024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4" name="CustomShape 1" hidden="1">
          <a:extLst>
            <a:ext uri="{FF2B5EF4-FFF2-40B4-BE49-F238E27FC236}">
              <a16:creationId xmlns="" xmlns:a16="http://schemas.microsoft.com/office/drawing/2014/main" id="{FA199DBB-CEFE-40D9-93DF-1C366C4C890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5" name="CustomShape 1" hidden="1">
          <a:extLst>
            <a:ext uri="{FF2B5EF4-FFF2-40B4-BE49-F238E27FC236}">
              <a16:creationId xmlns="" xmlns:a16="http://schemas.microsoft.com/office/drawing/2014/main" id="{F78658FF-99EC-49CC-9015-832B11DFCA3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6" name="CustomShape 1" hidden="1">
          <a:extLst>
            <a:ext uri="{FF2B5EF4-FFF2-40B4-BE49-F238E27FC236}">
              <a16:creationId xmlns="" xmlns:a16="http://schemas.microsoft.com/office/drawing/2014/main" id="{70A517BE-19F9-45F1-92C8-9CC6E66B3F9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7" name="CustomShape 1" hidden="1">
          <a:extLst>
            <a:ext uri="{FF2B5EF4-FFF2-40B4-BE49-F238E27FC236}">
              <a16:creationId xmlns="" xmlns:a16="http://schemas.microsoft.com/office/drawing/2014/main" id="{1BAE9654-18B1-4B73-8A63-AAC26C7877F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8" name="CustomShape 1" hidden="1">
          <a:extLst>
            <a:ext uri="{FF2B5EF4-FFF2-40B4-BE49-F238E27FC236}">
              <a16:creationId xmlns="" xmlns:a16="http://schemas.microsoft.com/office/drawing/2014/main" id="{0EEBDF06-1FCE-459B-B5C9-FAEA9296DC1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9" name="CustomShape 1" hidden="1">
          <a:extLst>
            <a:ext uri="{FF2B5EF4-FFF2-40B4-BE49-F238E27FC236}">
              <a16:creationId xmlns="" xmlns:a16="http://schemas.microsoft.com/office/drawing/2014/main" id="{E06ACC82-B573-47CD-A780-FD187F0CA1D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0" name="CustomShape 1" hidden="1">
          <a:extLst>
            <a:ext uri="{FF2B5EF4-FFF2-40B4-BE49-F238E27FC236}">
              <a16:creationId xmlns="" xmlns:a16="http://schemas.microsoft.com/office/drawing/2014/main" id="{39B85464-4660-4F48-907B-E1EE146EE0D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1" name="CustomShape 1" hidden="1">
          <a:extLst>
            <a:ext uri="{FF2B5EF4-FFF2-40B4-BE49-F238E27FC236}">
              <a16:creationId xmlns="" xmlns:a16="http://schemas.microsoft.com/office/drawing/2014/main" id="{7639E364-BEDE-4A49-8BAD-3BA199AE54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2" name="CustomShape 1" hidden="1">
          <a:extLst>
            <a:ext uri="{FF2B5EF4-FFF2-40B4-BE49-F238E27FC236}">
              <a16:creationId xmlns="" xmlns:a16="http://schemas.microsoft.com/office/drawing/2014/main" id="{1E16BE86-1200-4496-B13F-966E2A7E52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3" name="CustomShape 1" hidden="1">
          <a:extLst>
            <a:ext uri="{FF2B5EF4-FFF2-40B4-BE49-F238E27FC236}">
              <a16:creationId xmlns="" xmlns:a16="http://schemas.microsoft.com/office/drawing/2014/main" id="{AA23356F-2036-4D07-BA05-3191B4C8614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4" name="CustomShape 1" hidden="1">
          <a:extLst>
            <a:ext uri="{FF2B5EF4-FFF2-40B4-BE49-F238E27FC236}">
              <a16:creationId xmlns="" xmlns:a16="http://schemas.microsoft.com/office/drawing/2014/main" id="{3180CAD2-AC68-46FC-A0D3-6928B7285E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5" name="CustomShape 1" hidden="1">
          <a:extLst>
            <a:ext uri="{FF2B5EF4-FFF2-40B4-BE49-F238E27FC236}">
              <a16:creationId xmlns="" xmlns:a16="http://schemas.microsoft.com/office/drawing/2014/main" id="{3AFCF66B-5CCD-408D-82BC-EECC481634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6" name="CustomShape 1" hidden="1">
          <a:extLst>
            <a:ext uri="{FF2B5EF4-FFF2-40B4-BE49-F238E27FC236}">
              <a16:creationId xmlns="" xmlns:a16="http://schemas.microsoft.com/office/drawing/2014/main" id="{9B3283BD-E594-4887-999F-9343F31C441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7" name="CustomShape 1" hidden="1">
          <a:extLst>
            <a:ext uri="{FF2B5EF4-FFF2-40B4-BE49-F238E27FC236}">
              <a16:creationId xmlns="" xmlns:a16="http://schemas.microsoft.com/office/drawing/2014/main" id="{7A5FBBCC-FE4A-4C32-A16E-0EE1AA30C9A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8" name="CustomShape 1" hidden="1">
          <a:extLst>
            <a:ext uri="{FF2B5EF4-FFF2-40B4-BE49-F238E27FC236}">
              <a16:creationId xmlns="" xmlns:a16="http://schemas.microsoft.com/office/drawing/2014/main" id="{7EBCE505-4836-440A-A144-05187DE7671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9" name="CustomShape 1" hidden="1">
          <a:extLst>
            <a:ext uri="{FF2B5EF4-FFF2-40B4-BE49-F238E27FC236}">
              <a16:creationId xmlns="" xmlns:a16="http://schemas.microsoft.com/office/drawing/2014/main" id="{A7CCA355-EE79-4FD7-B68B-0A7EE26E8A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0" name="CustomShape 1" hidden="1">
          <a:extLst>
            <a:ext uri="{FF2B5EF4-FFF2-40B4-BE49-F238E27FC236}">
              <a16:creationId xmlns="" xmlns:a16="http://schemas.microsoft.com/office/drawing/2014/main" id="{171B95DA-2440-4714-893E-0D8569906E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1" name="CustomShape 1" hidden="1">
          <a:extLst>
            <a:ext uri="{FF2B5EF4-FFF2-40B4-BE49-F238E27FC236}">
              <a16:creationId xmlns="" xmlns:a16="http://schemas.microsoft.com/office/drawing/2014/main" id="{875AFB04-61C8-40DB-A850-22438CBE1AD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2" name="CustomShape 1" hidden="1">
          <a:extLst>
            <a:ext uri="{FF2B5EF4-FFF2-40B4-BE49-F238E27FC236}">
              <a16:creationId xmlns="" xmlns:a16="http://schemas.microsoft.com/office/drawing/2014/main" id="{D8A51A3B-0D58-4843-B671-15D5460FB3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3" name="CustomShape 1" hidden="1">
          <a:extLst>
            <a:ext uri="{FF2B5EF4-FFF2-40B4-BE49-F238E27FC236}">
              <a16:creationId xmlns="" xmlns:a16="http://schemas.microsoft.com/office/drawing/2014/main" id="{CC08B4A5-5D08-4C84-900C-D68F1246073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4" name="CustomShape 1" hidden="1">
          <a:extLst>
            <a:ext uri="{FF2B5EF4-FFF2-40B4-BE49-F238E27FC236}">
              <a16:creationId xmlns="" xmlns:a16="http://schemas.microsoft.com/office/drawing/2014/main" id="{035579A1-8E60-465B-861C-B875FBC6A2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5" name="CustomShape 1" hidden="1">
          <a:extLst>
            <a:ext uri="{FF2B5EF4-FFF2-40B4-BE49-F238E27FC236}">
              <a16:creationId xmlns="" xmlns:a16="http://schemas.microsoft.com/office/drawing/2014/main" id="{51BC5FC9-910C-4758-877A-9BA3974B0D2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6" name="CustomShape 1" hidden="1">
          <a:extLst>
            <a:ext uri="{FF2B5EF4-FFF2-40B4-BE49-F238E27FC236}">
              <a16:creationId xmlns="" xmlns:a16="http://schemas.microsoft.com/office/drawing/2014/main" id="{49A8C52F-593F-4E1D-8068-7DE5ADC66A9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7" name="CustomShape 1" hidden="1">
          <a:extLst>
            <a:ext uri="{FF2B5EF4-FFF2-40B4-BE49-F238E27FC236}">
              <a16:creationId xmlns="" xmlns:a16="http://schemas.microsoft.com/office/drawing/2014/main" id="{1B493626-4D32-4667-B123-3627F8EB888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8" name="CustomShape 1" hidden="1">
          <a:extLst>
            <a:ext uri="{FF2B5EF4-FFF2-40B4-BE49-F238E27FC236}">
              <a16:creationId xmlns="" xmlns:a16="http://schemas.microsoft.com/office/drawing/2014/main" id="{317F6799-91FB-4F8C-BD2C-EB2B0FC82C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9" name="CustomShape 1" hidden="1">
          <a:extLst>
            <a:ext uri="{FF2B5EF4-FFF2-40B4-BE49-F238E27FC236}">
              <a16:creationId xmlns="" xmlns:a16="http://schemas.microsoft.com/office/drawing/2014/main" id="{93C5EEBF-9A41-4012-82A8-B585C3354B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0" name="CustomShape 1" hidden="1">
          <a:extLst>
            <a:ext uri="{FF2B5EF4-FFF2-40B4-BE49-F238E27FC236}">
              <a16:creationId xmlns="" xmlns:a16="http://schemas.microsoft.com/office/drawing/2014/main" id="{3D1D4DFF-48CD-4521-9028-F47855CAD9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1" name="CustomShape 1" hidden="1">
          <a:extLst>
            <a:ext uri="{FF2B5EF4-FFF2-40B4-BE49-F238E27FC236}">
              <a16:creationId xmlns="" xmlns:a16="http://schemas.microsoft.com/office/drawing/2014/main" id="{33DF2C36-DAD8-48C1-8300-BE96CED211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2" name="CustomShape 1" hidden="1">
          <a:extLst>
            <a:ext uri="{FF2B5EF4-FFF2-40B4-BE49-F238E27FC236}">
              <a16:creationId xmlns="" xmlns:a16="http://schemas.microsoft.com/office/drawing/2014/main" id="{B0174D8B-EFFD-4BE8-9C0A-1406E54E0AF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3" name="CustomShape 1" hidden="1">
          <a:extLst>
            <a:ext uri="{FF2B5EF4-FFF2-40B4-BE49-F238E27FC236}">
              <a16:creationId xmlns="" xmlns:a16="http://schemas.microsoft.com/office/drawing/2014/main" id="{03B35E76-D1A2-406C-82B5-7B47E9F0AF4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4" name="CustomShape 1" hidden="1">
          <a:extLst>
            <a:ext uri="{FF2B5EF4-FFF2-40B4-BE49-F238E27FC236}">
              <a16:creationId xmlns="" xmlns:a16="http://schemas.microsoft.com/office/drawing/2014/main" id="{69D247ED-D3B7-4560-A40C-81AC2FFBBA0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5" name="CustomShape 1" hidden="1">
          <a:extLst>
            <a:ext uri="{FF2B5EF4-FFF2-40B4-BE49-F238E27FC236}">
              <a16:creationId xmlns="" xmlns:a16="http://schemas.microsoft.com/office/drawing/2014/main" id="{7BAA294E-69D8-4632-B37F-644553E2E7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6" name="CustomShape 1" hidden="1">
          <a:extLst>
            <a:ext uri="{FF2B5EF4-FFF2-40B4-BE49-F238E27FC236}">
              <a16:creationId xmlns="" xmlns:a16="http://schemas.microsoft.com/office/drawing/2014/main" id="{D3F12C64-944B-4EAB-8C7F-5F92D1E9EC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7" name="CustomShape 1" hidden="1">
          <a:extLst>
            <a:ext uri="{FF2B5EF4-FFF2-40B4-BE49-F238E27FC236}">
              <a16:creationId xmlns="" xmlns:a16="http://schemas.microsoft.com/office/drawing/2014/main" id="{9F94D18F-DE9A-4EBF-8D72-FD2EAF70C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8" name="CustomShape 1" hidden="1">
          <a:extLst>
            <a:ext uri="{FF2B5EF4-FFF2-40B4-BE49-F238E27FC236}">
              <a16:creationId xmlns="" xmlns:a16="http://schemas.microsoft.com/office/drawing/2014/main" id="{B235D67D-7029-40D0-A7FA-03613E057E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9" name="CustomShape 1" hidden="1">
          <a:extLst>
            <a:ext uri="{FF2B5EF4-FFF2-40B4-BE49-F238E27FC236}">
              <a16:creationId xmlns="" xmlns:a16="http://schemas.microsoft.com/office/drawing/2014/main" id="{A1CE5273-6AF1-4BBD-920A-6AF6E1701C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0" name="CustomShape 1" hidden="1">
          <a:extLst>
            <a:ext uri="{FF2B5EF4-FFF2-40B4-BE49-F238E27FC236}">
              <a16:creationId xmlns="" xmlns:a16="http://schemas.microsoft.com/office/drawing/2014/main" id="{9B1BE7B4-1CFF-4AFE-A182-C8370933BC5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1" name="CustomShape 1" hidden="1">
          <a:extLst>
            <a:ext uri="{FF2B5EF4-FFF2-40B4-BE49-F238E27FC236}">
              <a16:creationId xmlns="" xmlns:a16="http://schemas.microsoft.com/office/drawing/2014/main" id="{F7CE4B35-EFE6-4936-B501-73B1D005142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2" name="CustomShape 1" hidden="1">
          <a:extLst>
            <a:ext uri="{FF2B5EF4-FFF2-40B4-BE49-F238E27FC236}">
              <a16:creationId xmlns="" xmlns:a16="http://schemas.microsoft.com/office/drawing/2014/main" id="{806C1BE5-7070-423E-B82A-4FE4642FCDB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3" name="CustomShape 1" hidden="1">
          <a:extLst>
            <a:ext uri="{FF2B5EF4-FFF2-40B4-BE49-F238E27FC236}">
              <a16:creationId xmlns="" xmlns:a16="http://schemas.microsoft.com/office/drawing/2014/main" id="{B262631C-E310-4F92-8CEC-E62AACBD71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4" name="CustomShape 1" hidden="1">
          <a:extLst>
            <a:ext uri="{FF2B5EF4-FFF2-40B4-BE49-F238E27FC236}">
              <a16:creationId xmlns="" xmlns:a16="http://schemas.microsoft.com/office/drawing/2014/main" id="{39C7B60D-254C-4606-8A6A-E470A291FB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5" name="CustomShape 1" hidden="1">
          <a:extLst>
            <a:ext uri="{FF2B5EF4-FFF2-40B4-BE49-F238E27FC236}">
              <a16:creationId xmlns="" xmlns:a16="http://schemas.microsoft.com/office/drawing/2014/main" id="{C00D0E58-AB2F-487D-A4E8-0139A281F60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6" name="CustomShape 1" hidden="1">
          <a:extLst>
            <a:ext uri="{FF2B5EF4-FFF2-40B4-BE49-F238E27FC236}">
              <a16:creationId xmlns="" xmlns:a16="http://schemas.microsoft.com/office/drawing/2014/main" id="{E97235FD-730F-441F-8767-C8559185E3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7" name="CustomShape 1" hidden="1">
          <a:extLst>
            <a:ext uri="{FF2B5EF4-FFF2-40B4-BE49-F238E27FC236}">
              <a16:creationId xmlns="" xmlns:a16="http://schemas.microsoft.com/office/drawing/2014/main" id="{A3F1C0ED-5D18-4007-96F9-C5BBBC18564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8" name="CustomShape 1" hidden="1">
          <a:extLst>
            <a:ext uri="{FF2B5EF4-FFF2-40B4-BE49-F238E27FC236}">
              <a16:creationId xmlns="" xmlns:a16="http://schemas.microsoft.com/office/drawing/2014/main" id="{13DFE9BB-56A6-45FF-8362-23542FB013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9" name="CustomShape 1" hidden="1">
          <a:extLst>
            <a:ext uri="{FF2B5EF4-FFF2-40B4-BE49-F238E27FC236}">
              <a16:creationId xmlns="" xmlns:a16="http://schemas.microsoft.com/office/drawing/2014/main" id="{9B91D0FC-6FE3-472A-888C-7AAE07C8F6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0" name="CustomShape 1" hidden="1">
          <a:extLst>
            <a:ext uri="{FF2B5EF4-FFF2-40B4-BE49-F238E27FC236}">
              <a16:creationId xmlns="" xmlns:a16="http://schemas.microsoft.com/office/drawing/2014/main" id="{3F920590-9B63-40BA-AD57-8D22AE2155E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1" name="CustomShape 1" hidden="1">
          <a:extLst>
            <a:ext uri="{FF2B5EF4-FFF2-40B4-BE49-F238E27FC236}">
              <a16:creationId xmlns="" xmlns:a16="http://schemas.microsoft.com/office/drawing/2014/main" id="{DEB9B1E1-669A-44FF-A689-509C035FDDE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2" name="CustomShape 1" hidden="1">
          <a:extLst>
            <a:ext uri="{FF2B5EF4-FFF2-40B4-BE49-F238E27FC236}">
              <a16:creationId xmlns="" xmlns:a16="http://schemas.microsoft.com/office/drawing/2014/main" id="{FFBFBC2B-F924-42BE-BBD6-5D3B15BA52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3" name="CustomShape 1" hidden="1">
          <a:extLst>
            <a:ext uri="{FF2B5EF4-FFF2-40B4-BE49-F238E27FC236}">
              <a16:creationId xmlns="" xmlns:a16="http://schemas.microsoft.com/office/drawing/2014/main" id="{8FA6DC21-88E8-432D-997E-37C28E1F0B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4" name="CustomShape 1" hidden="1">
          <a:extLst>
            <a:ext uri="{FF2B5EF4-FFF2-40B4-BE49-F238E27FC236}">
              <a16:creationId xmlns="" xmlns:a16="http://schemas.microsoft.com/office/drawing/2014/main" id="{6E673FEE-4694-472B-B7C8-AB631CD89E4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5" name="CustomShape 1" hidden="1">
          <a:extLst>
            <a:ext uri="{FF2B5EF4-FFF2-40B4-BE49-F238E27FC236}">
              <a16:creationId xmlns="" xmlns:a16="http://schemas.microsoft.com/office/drawing/2014/main" id="{C276FC49-BECF-422D-85C1-5FCB79583A1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6" name="CustomShape 1" hidden="1">
          <a:extLst>
            <a:ext uri="{FF2B5EF4-FFF2-40B4-BE49-F238E27FC236}">
              <a16:creationId xmlns="" xmlns:a16="http://schemas.microsoft.com/office/drawing/2014/main" id="{418FA7BB-E370-4D8F-A5EF-BCA4BF0740B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7" name="CustomShape 1" hidden="1">
          <a:extLst>
            <a:ext uri="{FF2B5EF4-FFF2-40B4-BE49-F238E27FC236}">
              <a16:creationId xmlns="" xmlns:a16="http://schemas.microsoft.com/office/drawing/2014/main" id="{9206B4EC-EA2F-417C-8830-9D6226CE4A2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8" name="CustomShape 1" hidden="1">
          <a:extLst>
            <a:ext uri="{FF2B5EF4-FFF2-40B4-BE49-F238E27FC236}">
              <a16:creationId xmlns="" xmlns:a16="http://schemas.microsoft.com/office/drawing/2014/main" id="{973B3733-6EA7-462D-BFDA-9F58523ED5C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9" name="CustomShape 1" hidden="1">
          <a:extLst>
            <a:ext uri="{FF2B5EF4-FFF2-40B4-BE49-F238E27FC236}">
              <a16:creationId xmlns="" xmlns:a16="http://schemas.microsoft.com/office/drawing/2014/main" id="{B45F8798-F6ED-440C-BFC4-BD7CBCB24CB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0" name="CustomShape 1" hidden="1">
          <a:extLst>
            <a:ext uri="{FF2B5EF4-FFF2-40B4-BE49-F238E27FC236}">
              <a16:creationId xmlns="" xmlns:a16="http://schemas.microsoft.com/office/drawing/2014/main" id="{CA11C26E-F533-4D71-84C3-EA884EAD953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1" name="CustomShape 1" hidden="1">
          <a:extLst>
            <a:ext uri="{FF2B5EF4-FFF2-40B4-BE49-F238E27FC236}">
              <a16:creationId xmlns="" xmlns:a16="http://schemas.microsoft.com/office/drawing/2014/main" id="{123C0C97-E2C0-4B75-93E4-6FCC11408E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2" name="CustomShape 1" hidden="1">
          <a:extLst>
            <a:ext uri="{FF2B5EF4-FFF2-40B4-BE49-F238E27FC236}">
              <a16:creationId xmlns="" xmlns:a16="http://schemas.microsoft.com/office/drawing/2014/main" id="{CC9419C4-3535-43C6-8C17-6A545EC0EF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3" name="CustomShape 1" hidden="1">
          <a:extLst>
            <a:ext uri="{FF2B5EF4-FFF2-40B4-BE49-F238E27FC236}">
              <a16:creationId xmlns="" xmlns:a16="http://schemas.microsoft.com/office/drawing/2014/main" id="{D1FF9A92-1345-4D51-912A-1171C29136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4" name="CustomShape 1" hidden="1">
          <a:extLst>
            <a:ext uri="{FF2B5EF4-FFF2-40B4-BE49-F238E27FC236}">
              <a16:creationId xmlns="" xmlns:a16="http://schemas.microsoft.com/office/drawing/2014/main" id="{B62DF0DE-8A8B-4F77-814E-41F0CA3FAC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5" name="CustomShape 1" hidden="1">
          <a:extLst>
            <a:ext uri="{FF2B5EF4-FFF2-40B4-BE49-F238E27FC236}">
              <a16:creationId xmlns="" xmlns:a16="http://schemas.microsoft.com/office/drawing/2014/main" id="{4A9244CC-EF84-4E4D-88B0-8138725EE4F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6" name="CustomShape 1" hidden="1">
          <a:extLst>
            <a:ext uri="{FF2B5EF4-FFF2-40B4-BE49-F238E27FC236}">
              <a16:creationId xmlns="" xmlns:a16="http://schemas.microsoft.com/office/drawing/2014/main" id="{C3001332-25E9-4790-A521-9FA9BCE6AB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7" name="CustomShape 1" hidden="1">
          <a:extLst>
            <a:ext uri="{FF2B5EF4-FFF2-40B4-BE49-F238E27FC236}">
              <a16:creationId xmlns="" xmlns:a16="http://schemas.microsoft.com/office/drawing/2014/main" id="{DFC6C3DD-DBF6-4694-A137-D5C3433E8B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8" name="CustomShape 1" hidden="1">
          <a:extLst>
            <a:ext uri="{FF2B5EF4-FFF2-40B4-BE49-F238E27FC236}">
              <a16:creationId xmlns="" xmlns:a16="http://schemas.microsoft.com/office/drawing/2014/main" id="{87FAFFDB-E3B5-4E81-8AD5-FF91D62747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9" name="CustomShape 1" hidden="1">
          <a:extLst>
            <a:ext uri="{FF2B5EF4-FFF2-40B4-BE49-F238E27FC236}">
              <a16:creationId xmlns="" xmlns:a16="http://schemas.microsoft.com/office/drawing/2014/main" id="{48D057CD-3EEC-419A-91BB-F8322D7BC7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0" name="CustomShape 1" hidden="1">
          <a:extLst>
            <a:ext uri="{FF2B5EF4-FFF2-40B4-BE49-F238E27FC236}">
              <a16:creationId xmlns="" xmlns:a16="http://schemas.microsoft.com/office/drawing/2014/main" id="{85547527-4BA1-47E3-9FFD-EA4048E31B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1" name="CustomShape 1" hidden="1">
          <a:extLst>
            <a:ext uri="{FF2B5EF4-FFF2-40B4-BE49-F238E27FC236}">
              <a16:creationId xmlns="" xmlns:a16="http://schemas.microsoft.com/office/drawing/2014/main" id="{8D085BD6-4F7B-45A2-8DDA-AE7A118EE0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2" name="CustomShape 1" hidden="1">
          <a:extLst>
            <a:ext uri="{FF2B5EF4-FFF2-40B4-BE49-F238E27FC236}">
              <a16:creationId xmlns="" xmlns:a16="http://schemas.microsoft.com/office/drawing/2014/main" id="{1740A4C5-4753-4489-B474-308529B0FA8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3" name="CustomShape 1" hidden="1">
          <a:extLst>
            <a:ext uri="{FF2B5EF4-FFF2-40B4-BE49-F238E27FC236}">
              <a16:creationId xmlns="" xmlns:a16="http://schemas.microsoft.com/office/drawing/2014/main" id="{675A1C46-D11B-43A8-ABD4-93AC416790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4" name="CustomShape 1" hidden="1">
          <a:extLst>
            <a:ext uri="{FF2B5EF4-FFF2-40B4-BE49-F238E27FC236}">
              <a16:creationId xmlns="" xmlns:a16="http://schemas.microsoft.com/office/drawing/2014/main" id="{0FF58AE8-CBCE-45C0-9713-829B6B57D17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5" name="CustomShape 1" hidden="1">
          <a:extLst>
            <a:ext uri="{FF2B5EF4-FFF2-40B4-BE49-F238E27FC236}">
              <a16:creationId xmlns="" xmlns:a16="http://schemas.microsoft.com/office/drawing/2014/main" id="{1EDEA8B5-AD65-431D-9CE8-1E92A4F986D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6" name="CustomShape 1" hidden="1">
          <a:extLst>
            <a:ext uri="{FF2B5EF4-FFF2-40B4-BE49-F238E27FC236}">
              <a16:creationId xmlns="" xmlns:a16="http://schemas.microsoft.com/office/drawing/2014/main" id="{F874F448-8A8D-47F0-9D3A-09725FD8D0B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7" name="CustomShape 1" hidden="1">
          <a:extLst>
            <a:ext uri="{FF2B5EF4-FFF2-40B4-BE49-F238E27FC236}">
              <a16:creationId xmlns="" xmlns:a16="http://schemas.microsoft.com/office/drawing/2014/main" id="{D87AD454-DFB7-43AB-B3EA-018CEDC4794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8" name="CustomShape 1" hidden="1">
          <a:extLst>
            <a:ext uri="{FF2B5EF4-FFF2-40B4-BE49-F238E27FC236}">
              <a16:creationId xmlns="" xmlns:a16="http://schemas.microsoft.com/office/drawing/2014/main" id="{51DF8A15-F0CF-495B-B785-4E2C0B8B3A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9" name="CustomShape 1" hidden="1">
          <a:extLst>
            <a:ext uri="{FF2B5EF4-FFF2-40B4-BE49-F238E27FC236}">
              <a16:creationId xmlns="" xmlns:a16="http://schemas.microsoft.com/office/drawing/2014/main" id="{BA3FC00D-0BEF-4AF1-AC26-1C1FCCD9FEA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0" name="CustomShape 1" hidden="1">
          <a:extLst>
            <a:ext uri="{FF2B5EF4-FFF2-40B4-BE49-F238E27FC236}">
              <a16:creationId xmlns="" xmlns:a16="http://schemas.microsoft.com/office/drawing/2014/main" id="{153B3D85-8F46-491A-AFED-506600D3E2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1" name="CustomShape 1" hidden="1">
          <a:extLst>
            <a:ext uri="{FF2B5EF4-FFF2-40B4-BE49-F238E27FC236}">
              <a16:creationId xmlns="" xmlns:a16="http://schemas.microsoft.com/office/drawing/2014/main" id="{D1E02417-9F36-4531-8EBE-EA3A615D6D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2" name="CustomShape 1" hidden="1">
          <a:extLst>
            <a:ext uri="{FF2B5EF4-FFF2-40B4-BE49-F238E27FC236}">
              <a16:creationId xmlns="" xmlns:a16="http://schemas.microsoft.com/office/drawing/2014/main" id="{1E2EA12A-01E3-4CE6-9445-01822C7A3B4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3" name="CustomShape 1" hidden="1">
          <a:extLst>
            <a:ext uri="{FF2B5EF4-FFF2-40B4-BE49-F238E27FC236}">
              <a16:creationId xmlns="" xmlns:a16="http://schemas.microsoft.com/office/drawing/2014/main" id="{592D1830-7BE3-49E0-B4C0-2D983C2074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4" name="CustomShape 1" hidden="1">
          <a:extLst>
            <a:ext uri="{FF2B5EF4-FFF2-40B4-BE49-F238E27FC236}">
              <a16:creationId xmlns="" xmlns:a16="http://schemas.microsoft.com/office/drawing/2014/main" id="{DE12E9C0-66F2-4AA8-998E-030A97F58D5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5" name="CustomShape 1" hidden="1">
          <a:extLst>
            <a:ext uri="{FF2B5EF4-FFF2-40B4-BE49-F238E27FC236}">
              <a16:creationId xmlns="" xmlns:a16="http://schemas.microsoft.com/office/drawing/2014/main" id="{BFF86F93-2708-4D2A-AAB2-25D67FC5A7D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6" name="CustomShape 1" hidden="1">
          <a:extLst>
            <a:ext uri="{FF2B5EF4-FFF2-40B4-BE49-F238E27FC236}">
              <a16:creationId xmlns="" xmlns:a16="http://schemas.microsoft.com/office/drawing/2014/main" id="{B39F2A84-8242-43CE-ABCF-93965DA619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7" name="CustomShape 1" hidden="1">
          <a:extLst>
            <a:ext uri="{FF2B5EF4-FFF2-40B4-BE49-F238E27FC236}">
              <a16:creationId xmlns="" xmlns:a16="http://schemas.microsoft.com/office/drawing/2014/main" id="{FC7DA7F3-D2D5-49F1-AFAF-90B90D38ED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8" name="CustomShape 1" hidden="1">
          <a:extLst>
            <a:ext uri="{FF2B5EF4-FFF2-40B4-BE49-F238E27FC236}">
              <a16:creationId xmlns="" xmlns:a16="http://schemas.microsoft.com/office/drawing/2014/main" id="{D0FDF82F-BF65-4A0D-B604-941A0B53BF0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9" name="CustomShape 1" hidden="1">
          <a:extLst>
            <a:ext uri="{FF2B5EF4-FFF2-40B4-BE49-F238E27FC236}">
              <a16:creationId xmlns="" xmlns:a16="http://schemas.microsoft.com/office/drawing/2014/main" id="{3F37A4D1-07BA-4E9C-B07B-BBCA7A4A58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0" name="CustomShape 1" hidden="1">
          <a:extLst>
            <a:ext uri="{FF2B5EF4-FFF2-40B4-BE49-F238E27FC236}">
              <a16:creationId xmlns="" xmlns:a16="http://schemas.microsoft.com/office/drawing/2014/main" id="{2D37C0C2-EE15-47A5-A451-80E6D549EE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1" name="CustomShape 1" hidden="1">
          <a:extLst>
            <a:ext uri="{FF2B5EF4-FFF2-40B4-BE49-F238E27FC236}">
              <a16:creationId xmlns="" xmlns:a16="http://schemas.microsoft.com/office/drawing/2014/main" id="{3F61B662-37D4-4516-9A52-5694C2F97E2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2" name="CustomShape 1" hidden="1">
          <a:extLst>
            <a:ext uri="{FF2B5EF4-FFF2-40B4-BE49-F238E27FC236}">
              <a16:creationId xmlns="" xmlns:a16="http://schemas.microsoft.com/office/drawing/2014/main" id="{4CC15839-79A6-4398-9044-03C135AF4A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3" name="CustomShape 1" hidden="1">
          <a:extLst>
            <a:ext uri="{FF2B5EF4-FFF2-40B4-BE49-F238E27FC236}">
              <a16:creationId xmlns="" xmlns:a16="http://schemas.microsoft.com/office/drawing/2014/main" id="{4D306A8E-2E9F-4079-BE50-BC3262C923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4" name="CustomShape 1" hidden="1">
          <a:extLst>
            <a:ext uri="{FF2B5EF4-FFF2-40B4-BE49-F238E27FC236}">
              <a16:creationId xmlns="" xmlns:a16="http://schemas.microsoft.com/office/drawing/2014/main" id="{CF4F4BB0-67EC-4D1C-B2A5-6C827AD0F6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5" name="CustomShape 1" hidden="1">
          <a:extLst>
            <a:ext uri="{FF2B5EF4-FFF2-40B4-BE49-F238E27FC236}">
              <a16:creationId xmlns="" xmlns:a16="http://schemas.microsoft.com/office/drawing/2014/main" id="{161E0079-09BD-417F-ABFC-02C50C56EA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6" name="CustomShape 1" hidden="1">
          <a:extLst>
            <a:ext uri="{FF2B5EF4-FFF2-40B4-BE49-F238E27FC236}">
              <a16:creationId xmlns="" xmlns:a16="http://schemas.microsoft.com/office/drawing/2014/main" id="{6435CCB1-3642-4A16-943B-8FD7267C09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7" name="CustomShape 1" hidden="1">
          <a:extLst>
            <a:ext uri="{FF2B5EF4-FFF2-40B4-BE49-F238E27FC236}">
              <a16:creationId xmlns="" xmlns:a16="http://schemas.microsoft.com/office/drawing/2014/main" id="{0408C654-EBCE-47DE-A103-2B17370587E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8" name="CustomShape 1" hidden="1">
          <a:extLst>
            <a:ext uri="{FF2B5EF4-FFF2-40B4-BE49-F238E27FC236}">
              <a16:creationId xmlns="" xmlns:a16="http://schemas.microsoft.com/office/drawing/2014/main" id="{A22FF858-32FF-42F1-84D2-8BB736B6AD9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9" name="CustomShape 1" hidden="1">
          <a:extLst>
            <a:ext uri="{FF2B5EF4-FFF2-40B4-BE49-F238E27FC236}">
              <a16:creationId xmlns="" xmlns:a16="http://schemas.microsoft.com/office/drawing/2014/main" id="{34DA97A3-B2AA-400D-AFB2-08A6E947BFD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0" name="CustomShape 1" hidden="1">
          <a:extLst>
            <a:ext uri="{FF2B5EF4-FFF2-40B4-BE49-F238E27FC236}">
              <a16:creationId xmlns="" xmlns:a16="http://schemas.microsoft.com/office/drawing/2014/main" id="{7A1EECE7-E70D-435D-85B9-53B1A174F5F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1" name="CustomShape 1" hidden="1">
          <a:extLst>
            <a:ext uri="{FF2B5EF4-FFF2-40B4-BE49-F238E27FC236}">
              <a16:creationId xmlns="" xmlns:a16="http://schemas.microsoft.com/office/drawing/2014/main" id="{DAE422F4-F868-4FF3-8B16-27340B724E3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2" name="CustomShape 1" hidden="1">
          <a:extLst>
            <a:ext uri="{FF2B5EF4-FFF2-40B4-BE49-F238E27FC236}">
              <a16:creationId xmlns="" xmlns:a16="http://schemas.microsoft.com/office/drawing/2014/main" id="{A152556B-8837-4967-9882-8733CFEEC8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3" name="CustomShape 1" hidden="1">
          <a:extLst>
            <a:ext uri="{FF2B5EF4-FFF2-40B4-BE49-F238E27FC236}">
              <a16:creationId xmlns="" xmlns:a16="http://schemas.microsoft.com/office/drawing/2014/main" id="{0B2A20B6-D3BF-4BBB-B909-177525F48A6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4" name="CustomShape 1" hidden="1">
          <a:extLst>
            <a:ext uri="{FF2B5EF4-FFF2-40B4-BE49-F238E27FC236}">
              <a16:creationId xmlns="" xmlns:a16="http://schemas.microsoft.com/office/drawing/2014/main" id="{152CB4D2-6263-4913-8388-FCEF2E9C763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5" name="CustomShape 1" hidden="1">
          <a:extLst>
            <a:ext uri="{FF2B5EF4-FFF2-40B4-BE49-F238E27FC236}">
              <a16:creationId xmlns="" xmlns:a16="http://schemas.microsoft.com/office/drawing/2014/main" id="{CD134285-E7DE-4EA4-9030-79E6157CCA7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6" name="CustomShape 1" hidden="1">
          <a:extLst>
            <a:ext uri="{FF2B5EF4-FFF2-40B4-BE49-F238E27FC236}">
              <a16:creationId xmlns="" xmlns:a16="http://schemas.microsoft.com/office/drawing/2014/main" id="{C3398FD5-F128-4761-80F4-5552C2F2B9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7" name="CustomShape 1" hidden="1">
          <a:extLst>
            <a:ext uri="{FF2B5EF4-FFF2-40B4-BE49-F238E27FC236}">
              <a16:creationId xmlns="" xmlns:a16="http://schemas.microsoft.com/office/drawing/2014/main" id="{A63C4FBC-AD6E-4E23-B65C-6560EACC4BD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8" name="CustomShape 1" hidden="1">
          <a:extLst>
            <a:ext uri="{FF2B5EF4-FFF2-40B4-BE49-F238E27FC236}">
              <a16:creationId xmlns="" xmlns:a16="http://schemas.microsoft.com/office/drawing/2014/main" id="{39B4BB0B-BBE9-4AAF-ABD1-4B99F30AE57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9" name="CustomShape 1" hidden="1">
          <a:extLst>
            <a:ext uri="{FF2B5EF4-FFF2-40B4-BE49-F238E27FC236}">
              <a16:creationId xmlns="" xmlns:a16="http://schemas.microsoft.com/office/drawing/2014/main" id="{EA838D08-C6AB-443B-876C-3C8A0ABB75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0" name="CustomShape 1" hidden="1">
          <a:extLst>
            <a:ext uri="{FF2B5EF4-FFF2-40B4-BE49-F238E27FC236}">
              <a16:creationId xmlns="" xmlns:a16="http://schemas.microsoft.com/office/drawing/2014/main" id="{6E35C029-98E8-45A4-9658-DC079324A0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1" name="CustomShape 1" hidden="1">
          <a:extLst>
            <a:ext uri="{FF2B5EF4-FFF2-40B4-BE49-F238E27FC236}">
              <a16:creationId xmlns="" xmlns:a16="http://schemas.microsoft.com/office/drawing/2014/main" id="{330D75EC-A218-472A-9D0C-35252C90C0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2" name="CustomShape 1" hidden="1">
          <a:extLst>
            <a:ext uri="{FF2B5EF4-FFF2-40B4-BE49-F238E27FC236}">
              <a16:creationId xmlns="" xmlns:a16="http://schemas.microsoft.com/office/drawing/2014/main" id="{529ACF4B-400E-4DF0-9625-D0EE27BCF0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3" name="CustomShape 1" hidden="1">
          <a:extLst>
            <a:ext uri="{FF2B5EF4-FFF2-40B4-BE49-F238E27FC236}">
              <a16:creationId xmlns="" xmlns:a16="http://schemas.microsoft.com/office/drawing/2014/main" id="{36E09DDD-3005-4CDF-A816-51431D8A18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4" name="CustomShape 1" hidden="1">
          <a:extLst>
            <a:ext uri="{FF2B5EF4-FFF2-40B4-BE49-F238E27FC236}">
              <a16:creationId xmlns="" xmlns:a16="http://schemas.microsoft.com/office/drawing/2014/main" id="{F01DFD42-CD3D-407B-8CDC-16D8E66842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5" name="CustomShape 1" hidden="1">
          <a:extLst>
            <a:ext uri="{FF2B5EF4-FFF2-40B4-BE49-F238E27FC236}">
              <a16:creationId xmlns="" xmlns:a16="http://schemas.microsoft.com/office/drawing/2014/main" id="{97C5142F-F44D-45F9-854F-4666696BF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6" name="CustomShape 1" hidden="1">
          <a:extLst>
            <a:ext uri="{FF2B5EF4-FFF2-40B4-BE49-F238E27FC236}">
              <a16:creationId xmlns="" xmlns:a16="http://schemas.microsoft.com/office/drawing/2014/main" id="{F7882F63-24B0-46C3-80FE-EB3BC6FA93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7" name="CustomShape 1" hidden="1">
          <a:extLst>
            <a:ext uri="{FF2B5EF4-FFF2-40B4-BE49-F238E27FC236}">
              <a16:creationId xmlns="" xmlns:a16="http://schemas.microsoft.com/office/drawing/2014/main" id="{7C21B1F9-C250-4B10-BABD-66DA9BB248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8" name="CustomShape 1" hidden="1">
          <a:extLst>
            <a:ext uri="{FF2B5EF4-FFF2-40B4-BE49-F238E27FC236}">
              <a16:creationId xmlns="" xmlns:a16="http://schemas.microsoft.com/office/drawing/2014/main" id="{CB907B4A-E34E-4D3C-87F1-A5C8AFCCC24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9" name="CustomShape 1" hidden="1">
          <a:extLst>
            <a:ext uri="{FF2B5EF4-FFF2-40B4-BE49-F238E27FC236}">
              <a16:creationId xmlns="" xmlns:a16="http://schemas.microsoft.com/office/drawing/2014/main" id="{6CBB8847-C640-48FA-B233-AA5371E95CA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0" name="CustomShape 1" hidden="1">
          <a:extLst>
            <a:ext uri="{FF2B5EF4-FFF2-40B4-BE49-F238E27FC236}">
              <a16:creationId xmlns="" xmlns:a16="http://schemas.microsoft.com/office/drawing/2014/main" id="{9EE2AB20-EC17-4934-87F6-03CB78CF42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1" name="CustomShape 1" hidden="1">
          <a:extLst>
            <a:ext uri="{FF2B5EF4-FFF2-40B4-BE49-F238E27FC236}">
              <a16:creationId xmlns="" xmlns:a16="http://schemas.microsoft.com/office/drawing/2014/main" id="{BBFC943F-F857-4B30-9C80-A12BEF44313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2" name="CustomShape 1" hidden="1">
          <a:extLst>
            <a:ext uri="{FF2B5EF4-FFF2-40B4-BE49-F238E27FC236}">
              <a16:creationId xmlns="" xmlns:a16="http://schemas.microsoft.com/office/drawing/2014/main" id="{08759426-A328-4B97-B798-666C3330C03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3" name="CustomShape 1" hidden="1">
          <a:extLst>
            <a:ext uri="{FF2B5EF4-FFF2-40B4-BE49-F238E27FC236}">
              <a16:creationId xmlns="" xmlns:a16="http://schemas.microsoft.com/office/drawing/2014/main" id="{D3C6C104-962E-48F0-9A28-E79B485E48B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4" name="CustomShape 1" hidden="1">
          <a:extLst>
            <a:ext uri="{FF2B5EF4-FFF2-40B4-BE49-F238E27FC236}">
              <a16:creationId xmlns="" xmlns:a16="http://schemas.microsoft.com/office/drawing/2014/main" id="{FF0CABF4-E57C-4A2A-90D2-B5505470F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5" name="CustomShape 1" hidden="1">
          <a:extLst>
            <a:ext uri="{FF2B5EF4-FFF2-40B4-BE49-F238E27FC236}">
              <a16:creationId xmlns="" xmlns:a16="http://schemas.microsoft.com/office/drawing/2014/main" id="{4414B091-1E47-4F94-B74C-B9C4D88A947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6" name="CustomShape 1" hidden="1">
          <a:extLst>
            <a:ext uri="{FF2B5EF4-FFF2-40B4-BE49-F238E27FC236}">
              <a16:creationId xmlns="" xmlns:a16="http://schemas.microsoft.com/office/drawing/2014/main" id="{2FB8563C-9291-46F7-8D5C-EA297853C25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7" name="CustomShape 1" hidden="1">
          <a:extLst>
            <a:ext uri="{FF2B5EF4-FFF2-40B4-BE49-F238E27FC236}">
              <a16:creationId xmlns="" xmlns:a16="http://schemas.microsoft.com/office/drawing/2014/main" id="{1B7E0D64-DA89-4074-A4AC-DE234F5308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8" name="CustomShape 1" hidden="1">
          <a:extLst>
            <a:ext uri="{FF2B5EF4-FFF2-40B4-BE49-F238E27FC236}">
              <a16:creationId xmlns="" xmlns:a16="http://schemas.microsoft.com/office/drawing/2014/main" id="{9DB136A3-DE65-4D50-9311-FF2ED0C06B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9" name="CustomShape 1" hidden="1">
          <a:extLst>
            <a:ext uri="{FF2B5EF4-FFF2-40B4-BE49-F238E27FC236}">
              <a16:creationId xmlns="" xmlns:a16="http://schemas.microsoft.com/office/drawing/2014/main" id="{3830E4C5-A8D7-4975-9381-27064225600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0" name="CustomShape 1" hidden="1">
          <a:extLst>
            <a:ext uri="{FF2B5EF4-FFF2-40B4-BE49-F238E27FC236}">
              <a16:creationId xmlns="" xmlns:a16="http://schemas.microsoft.com/office/drawing/2014/main" id="{9A72CA1B-18E6-4702-A538-25A47F11D8F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1" name="CustomShape 1" hidden="1">
          <a:extLst>
            <a:ext uri="{FF2B5EF4-FFF2-40B4-BE49-F238E27FC236}">
              <a16:creationId xmlns="" xmlns:a16="http://schemas.microsoft.com/office/drawing/2014/main" id="{1867B556-623D-4323-89A9-63CE8300EB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2" name="CustomShape 1" hidden="1">
          <a:extLst>
            <a:ext uri="{FF2B5EF4-FFF2-40B4-BE49-F238E27FC236}">
              <a16:creationId xmlns="" xmlns:a16="http://schemas.microsoft.com/office/drawing/2014/main" id="{404FCD5E-3FEC-4459-8B1B-00E62F085F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3" name="CustomShape 1" hidden="1">
          <a:extLst>
            <a:ext uri="{FF2B5EF4-FFF2-40B4-BE49-F238E27FC236}">
              <a16:creationId xmlns="" xmlns:a16="http://schemas.microsoft.com/office/drawing/2014/main" id="{B0B1006C-3F34-4AC6-8C48-6D2E4C59939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4" name="CustomShape 1" hidden="1">
          <a:extLst>
            <a:ext uri="{FF2B5EF4-FFF2-40B4-BE49-F238E27FC236}">
              <a16:creationId xmlns="" xmlns:a16="http://schemas.microsoft.com/office/drawing/2014/main" id="{BE23C057-00D5-4188-BC1E-DFEF8445987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5" name="CustomShape 1" hidden="1">
          <a:extLst>
            <a:ext uri="{FF2B5EF4-FFF2-40B4-BE49-F238E27FC236}">
              <a16:creationId xmlns="" xmlns:a16="http://schemas.microsoft.com/office/drawing/2014/main" id="{19D34AD4-2013-4231-8E32-52B7B81A37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6" name="CustomShape 1" hidden="1">
          <a:extLst>
            <a:ext uri="{FF2B5EF4-FFF2-40B4-BE49-F238E27FC236}">
              <a16:creationId xmlns="" xmlns:a16="http://schemas.microsoft.com/office/drawing/2014/main" id="{2133DAC4-94D0-4A42-B4A3-B3EA070C882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7" name="CustomShape 1" hidden="1">
          <a:extLst>
            <a:ext uri="{FF2B5EF4-FFF2-40B4-BE49-F238E27FC236}">
              <a16:creationId xmlns="" xmlns:a16="http://schemas.microsoft.com/office/drawing/2014/main" id="{947A4A04-4BBD-465B-8357-314D13D04BB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8" name="CustomShape 1" hidden="1">
          <a:extLst>
            <a:ext uri="{FF2B5EF4-FFF2-40B4-BE49-F238E27FC236}">
              <a16:creationId xmlns="" xmlns:a16="http://schemas.microsoft.com/office/drawing/2014/main" id="{151BC6EA-D7CA-431A-B4B5-E7532B26C9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9" name="CustomShape 1" hidden="1">
          <a:extLst>
            <a:ext uri="{FF2B5EF4-FFF2-40B4-BE49-F238E27FC236}">
              <a16:creationId xmlns="" xmlns:a16="http://schemas.microsoft.com/office/drawing/2014/main" id="{6F07C427-42FD-42A2-9F59-41F21D44BB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0" name="CustomShape 1" hidden="1">
          <a:extLst>
            <a:ext uri="{FF2B5EF4-FFF2-40B4-BE49-F238E27FC236}">
              <a16:creationId xmlns="" xmlns:a16="http://schemas.microsoft.com/office/drawing/2014/main" id="{968323E8-9FFA-42E5-BA45-2AA1362A45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1" name="CustomShape 1" hidden="1">
          <a:extLst>
            <a:ext uri="{FF2B5EF4-FFF2-40B4-BE49-F238E27FC236}">
              <a16:creationId xmlns="" xmlns:a16="http://schemas.microsoft.com/office/drawing/2014/main" id="{FD66A60F-2D08-48A9-97CF-12F986BD1C1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2" name="CustomShape 1" hidden="1">
          <a:extLst>
            <a:ext uri="{FF2B5EF4-FFF2-40B4-BE49-F238E27FC236}">
              <a16:creationId xmlns="" xmlns:a16="http://schemas.microsoft.com/office/drawing/2014/main" id="{99EF7562-64B8-406A-9CED-891DF93AFB3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3" name="CustomShape 1" hidden="1">
          <a:extLst>
            <a:ext uri="{FF2B5EF4-FFF2-40B4-BE49-F238E27FC236}">
              <a16:creationId xmlns="" xmlns:a16="http://schemas.microsoft.com/office/drawing/2014/main" id="{151974B6-CA4C-437B-8984-919D336F23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4" name="CustomShape 1" hidden="1">
          <a:extLst>
            <a:ext uri="{FF2B5EF4-FFF2-40B4-BE49-F238E27FC236}">
              <a16:creationId xmlns="" xmlns:a16="http://schemas.microsoft.com/office/drawing/2014/main" id="{99FE3AA0-C4C6-4D09-9C7B-02024EB44A2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5" name="CustomShape 1" hidden="1">
          <a:extLst>
            <a:ext uri="{FF2B5EF4-FFF2-40B4-BE49-F238E27FC236}">
              <a16:creationId xmlns="" xmlns:a16="http://schemas.microsoft.com/office/drawing/2014/main" id="{08F95BD2-1224-41B3-A0EA-29E9013F04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6" name="CustomShape 1" hidden="1">
          <a:extLst>
            <a:ext uri="{FF2B5EF4-FFF2-40B4-BE49-F238E27FC236}">
              <a16:creationId xmlns="" xmlns:a16="http://schemas.microsoft.com/office/drawing/2014/main" id="{FF994092-39D6-4F81-8478-8F40FE68EF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7" name="CustomShape 1" hidden="1">
          <a:extLst>
            <a:ext uri="{FF2B5EF4-FFF2-40B4-BE49-F238E27FC236}">
              <a16:creationId xmlns="" xmlns:a16="http://schemas.microsoft.com/office/drawing/2014/main" id="{D6943A07-ECD1-4203-B088-C781B63949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8" name="CustomShape 1" hidden="1">
          <a:extLst>
            <a:ext uri="{FF2B5EF4-FFF2-40B4-BE49-F238E27FC236}">
              <a16:creationId xmlns="" xmlns:a16="http://schemas.microsoft.com/office/drawing/2014/main" id="{918AB1D3-1626-40AF-A9AF-01764EEADA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9" name="CustomShape 1" hidden="1">
          <a:extLst>
            <a:ext uri="{FF2B5EF4-FFF2-40B4-BE49-F238E27FC236}">
              <a16:creationId xmlns="" xmlns:a16="http://schemas.microsoft.com/office/drawing/2014/main" id="{AD424335-8203-428B-9E9B-0FCAEC732E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0" name="CustomShape 1" hidden="1">
          <a:extLst>
            <a:ext uri="{FF2B5EF4-FFF2-40B4-BE49-F238E27FC236}">
              <a16:creationId xmlns="" xmlns:a16="http://schemas.microsoft.com/office/drawing/2014/main" id="{EDB3CFE6-4E3E-4552-84A9-52643BC512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1" name="CustomShape 1" hidden="1">
          <a:extLst>
            <a:ext uri="{FF2B5EF4-FFF2-40B4-BE49-F238E27FC236}">
              <a16:creationId xmlns="" xmlns:a16="http://schemas.microsoft.com/office/drawing/2014/main" id="{90726ECD-4874-447D-BDA7-28E3172E45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2" name="CustomShape 1" hidden="1">
          <a:extLst>
            <a:ext uri="{FF2B5EF4-FFF2-40B4-BE49-F238E27FC236}">
              <a16:creationId xmlns="" xmlns:a16="http://schemas.microsoft.com/office/drawing/2014/main" id="{72514E0C-B052-4FE6-BCF1-2BF3E56046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3" name="CustomShape 1" hidden="1">
          <a:extLst>
            <a:ext uri="{FF2B5EF4-FFF2-40B4-BE49-F238E27FC236}">
              <a16:creationId xmlns="" xmlns:a16="http://schemas.microsoft.com/office/drawing/2014/main" id="{B7FF4F4F-A8A9-4F51-82F4-9CE6EC6B81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4" name="CustomShape 1" hidden="1">
          <a:extLst>
            <a:ext uri="{FF2B5EF4-FFF2-40B4-BE49-F238E27FC236}">
              <a16:creationId xmlns="" xmlns:a16="http://schemas.microsoft.com/office/drawing/2014/main" id="{88C49296-B569-459F-937B-8B7C497C6DB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5" name="CustomShape 1" hidden="1">
          <a:extLst>
            <a:ext uri="{FF2B5EF4-FFF2-40B4-BE49-F238E27FC236}">
              <a16:creationId xmlns="" xmlns:a16="http://schemas.microsoft.com/office/drawing/2014/main" id="{D02122F3-C2C0-4A08-82C2-BC589813A9C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6" name="CustomShape 1" hidden="1">
          <a:extLst>
            <a:ext uri="{FF2B5EF4-FFF2-40B4-BE49-F238E27FC236}">
              <a16:creationId xmlns="" xmlns:a16="http://schemas.microsoft.com/office/drawing/2014/main" id="{946C8ADD-78C2-4DD5-A619-B98714CC40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7" name="CustomShape 1" hidden="1">
          <a:extLst>
            <a:ext uri="{FF2B5EF4-FFF2-40B4-BE49-F238E27FC236}">
              <a16:creationId xmlns="" xmlns:a16="http://schemas.microsoft.com/office/drawing/2014/main" id="{C2360AD5-DEBD-4903-B07F-40F1C828B7B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8" name="CustomShape 1" hidden="1">
          <a:extLst>
            <a:ext uri="{FF2B5EF4-FFF2-40B4-BE49-F238E27FC236}">
              <a16:creationId xmlns="" xmlns:a16="http://schemas.microsoft.com/office/drawing/2014/main" id="{5FFB6392-4E29-4943-B6F2-8E5BACF4B0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9" name="CustomShape 1" hidden="1">
          <a:extLst>
            <a:ext uri="{FF2B5EF4-FFF2-40B4-BE49-F238E27FC236}">
              <a16:creationId xmlns="" xmlns:a16="http://schemas.microsoft.com/office/drawing/2014/main" id="{7A950076-694D-414C-AC99-67E00503E3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0" name="CustomShape 1" hidden="1">
          <a:extLst>
            <a:ext uri="{FF2B5EF4-FFF2-40B4-BE49-F238E27FC236}">
              <a16:creationId xmlns="" xmlns:a16="http://schemas.microsoft.com/office/drawing/2014/main" id="{37B349C0-B597-4DA1-8DCE-CEB38B1B5B9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1" name="CustomShape 1" hidden="1">
          <a:extLst>
            <a:ext uri="{FF2B5EF4-FFF2-40B4-BE49-F238E27FC236}">
              <a16:creationId xmlns="" xmlns:a16="http://schemas.microsoft.com/office/drawing/2014/main" id="{515BCFF8-BCB2-4593-8DBC-FDE3933157F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2" name="CustomShape 1" hidden="1">
          <a:extLst>
            <a:ext uri="{FF2B5EF4-FFF2-40B4-BE49-F238E27FC236}">
              <a16:creationId xmlns="" xmlns:a16="http://schemas.microsoft.com/office/drawing/2014/main" id="{F45F4BE5-D1DA-4646-A1D6-152B15A37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3" name="CustomShape 1" hidden="1">
          <a:extLst>
            <a:ext uri="{FF2B5EF4-FFF2-40B4-BE49-F238E27FC236}">
              <a16:creationId xmlns="" xmlns:a16="http://schemas.microsoft.com/office/drawing/2014/main" id="{5B8975EF-1541-45AB-B9C1-8F8CCE6934E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4" name="CustomShape 1" hidden="1">
          <a:extLst>
            <a:ext uri="{FF2B5EF4-FFF2-40B4-BE49-F238E27FC236}">
              <a16:creationId xmlns="" xmlns:a16="http://schemas.microsoft.com/office/drawing/2014/main" id="{34283DDE-EF1A-4836-992B-EC92FFEF3C4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5" name="CustomShape 1" hidden="1">
          <a:extLst>
            <a:ext uri="{FF2B5EF4-FFF2-40B4-BE49-F238E27FC236}">
              <a16:creationId xmlns="" xmlns:a16="http://schemas.microsoft.com/office/drawing/2014/main" id="{3B712131-1CF3-481D-8011-C9718CCAE9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6" name="CustomShape 1" hidden="1">
          <a:extLst>
            <a:ext uri="{FF2B5EF4-FFF2-40B4-BE49-F238E27FC236}">
              <a16:creationId xmlns="" xmlns:a16="http://schemas.microsoft.com/office/drawing/2014/main" id="{6F9E631E-47E6-41D5-9E4E-45A01AC75F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7" name="CustomShape 1" hidden="1">
          <a:extLst>
            <a:ext uri="{FF2B5EF4-FFF2-40B4-BE49-F238E27FC236}">
              <a16:creationId xmlns="" xmlns:a16="http://schemas.microsoft.com/office/drawing/2014/main" id="{33E0A371-8FD8-48FB-BD8B-25ECB9392C0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8" name="CustomShape 1" hidden="1">
          <a:extLst>
            <a:ext uri="{FF2B5EF4-FFF2-40B4-BE49-F238E27FC236}">
              <a16:creationId xmlns="" xmlns:a16="http://schemas.microsoft.com/office/drawing/2014/main" id="{A68D24DA-F155-4A15-97AA-E8230C464F8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9" name="CustomShape 1" hidden="1">
          <a:extLst>
            <a:ext uri="{FF2B5EF4-FFF2-40B4-BE49-F238E27FC236}">
              <a16:creationId xmlns="" xmlns:a16="http://schemas.microsoft.com/office/drawing/2014/main" id="{03B1094B-EAB7-432D-8332-92A2C4EFD0F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0" name="CustomShape 1" hidden="1">
          <a:extLst>
            <a:ext uri="{FF2B5EF4-FFF2-40B4-BE49-F238E27FC236}">
              <a16:creationId xmlns="" xmlns:a16="http://schemas.microsoft.com/office/drawing/2014/main" id="{7E95F1A5-9D75-41A5-BE63-123AA6B6C1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1" name="CustomShape 1" hidden="1">
          <a:extLst>
            <a:ext uri="{FF2B5EF4-FFF2-40B4-BE49-F238E27FC236}">
              <a16:creationId xmlns="" xmlns:a16="http://schemas.microsoft.com/office/drawing/2014/main" id="{D5E3204B-6929-4356-B23C-FCE644C12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2" name="CustomShape 1" hidden="1">
          <a:extLst>
            <a:ext uri="{FF2B5EF4-FFF2-40B4-BE49-F238E27FC236}">
              <a16:creationId xmlns="" xmlns:a16="http://schemas.microsoft.com/office/drawing/2014/main" id="{561EAA7E-4932-40DF-A780-1EBC2C0FC7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3" name="CustomShape 1" hidden="1">
          <a:extLst>
            <a:ext uri="{FF2B5EF4-FFF2-40B4-BE49-F238E27FC236}">
              <a16:creationId xmlns="" xmlns:a16="http://schemas.microsoft.com/office/drawing/2014/main" id="{E4C37B8B-791A-4EA3-80F0-F89307379E8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4" name="CustomShape 1" hidden="1">
          <a:extLst>
            <a:ext uri="{FF2B5EF4-FFF2-40B4-BE49-F238E27FC236}">
              <a16:creationId xmlns="" xmlns:a16="http://schemas.microsoft.com/office/drawing/2014/main" id="{4CD2C556-E404-4D2B-B1FD-8A0E69A982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5" name="CustomShape 1" hidden="1">
          <a:extLst>
            <a:ext uri="{FF2B5EF4-FFF2-40B4-BE49-F238E27FC236}">
              <a16:creationId xmlns="" xmlns:a16="http://schemas.microsoft.com/office/drawing/2014/main" id="{F0D94FF1-87DD-4B25-ACFF-7C9A38E91F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6" name="CustomShape 1" hidden="1">
          <a:extLst>
            <a:ext uri="{FF2B5EF4-FFF2-40B4-BE49-F238E27FC236}">
              <a16:creationId xmlns="" xmlns:a16="http://schemas.microsoft.com/office/drawing/2014/main" id="{DC783F50-5D0C-4D2A-82DC-DBA347BAC2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7" name="CustomShape 1" hidden="1">
          <a:extLst>
            <a:ext uri="{FF2B5EF4-FFF2-40B4-BE49-F238E27FC236}">
              <a16:creationId xmlns="" xmlns:a16="http://schemas.microsoft.com/office/drawing/2014/main" id="{42437435-8C07-4155-9073-6F5AE444EA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8" name="CustomShape 1" hidden="1">
          <a:extLst>
            <a:ext uri="{FF2B5EF4-FFF2-40B4-BE49-F238E27FC236}">
              <a16:creationId xmlns="" xmlns:a16="http://schemas.microsoft.com/office/drawing/2014/main" id="{E50436A1-04C4-4783-8147-2352104404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9" name="CustomShape 1" hidden="1">
          <a:extLst>
            <a:ext uri="{FF2B5EF4-FFF2-40B4-BE49-F238E27FC236}">
              <a16:creationId xmlns="" xmlns:a16="http://schemas.microsoft.com/office/drawing/2014/main" id="{19FBC5AB-6C88-4629-872A-3BB7510161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0" name="CustomShape 1" hidden="1">
          <a:extLst>
            <a:ext uri="{FF2B5EF4-FFF2-40B4-BE49-F238E27FC236}">
              <a16:creationId xmlns="" xmlns:a16="http://schemas.microsoft.com/office/drawing/2014/main" id="{90DEECE5-5778-4375-B4A5-20F9060AF2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1" name="CustomShape 1" hidden="1">
          <a:extLst>
            <a:ext uri="{FF2B5EF4-FFF2-40B4-BE49-F238E27FC236}">
              <a16:creationId xmlns="" xmlns:a16="http://schemas.microsoft.com/office/drawing/2014/main" id="{A9FE80FC-9435-4791-80EF-C3C367F277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2" name="CustomShape 1" hidden="1">
          <a:extLst>
            <a:ext uri="{FF2B5EF4-FFF2-40B4-BE49-F238E27FC236}">
              <a16:creationId xmlns="" xmlns:a16="http://schemas.microsoft.com/office/drawing/2014/main" id="{3DF2554C-A1DC-4F4B-9216-A8E2BE61A7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3" name="CustomShape 1" hidden="1">
          <a:extLst>
            <a:ext uri="{FF2B5EF4-FFF2-40B4-BE49-F238E27FC236}">
              <a16:creationId xmlns="" xmlns:a16="http://schemas.microsoft.com/office/drawing/2014/main" id="{79A524A7-71ED-4ACB-9705-288FFE66896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4" name="CustomShape 1" hidden="1">
          <a:extLst>
            <a:ext uri="{FF2B5EF4-FFF2-40B4-BE49-F238E27FC236}">
              <a16:creationId xmlns="" xmlns:a16="http://schemas.microsoft.com/office/drawing/2014/main" id="{ED061C0A-6B32-46C2-A129-FE0DCA7F4D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5" name="CustomShape 1" hidden="1">
          <a:extLst>
            <a:ext uri="{FF2B5EF4-FFF2-40B4-BE49-F238E27FC236}">
              <a16:creationId xmlns="" xmlns:a16="http://schemas.microsoft.com/office/drawing/2014/main" id="{5D71EEAF-1A73-4734-B1AC-92B33A2542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6" name="CustomShape 1" hidden="1">
          <a:extLst>
            <a:ext uri="{FF2B5EF4-FFF2-40B4-BE49-F238E27FC236}">
              <a16:creationId xmlns="" xmlns:a16="http://schemas.microsoft.com/office/drawing/2014/main" id="{A8192879-5E2F-4242-9A88-5F0A86B22A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7" name="CustomShape 1" hidden="1">
          <a:extLst>
            <a:ext uri="{FF2B5EF4-FFF2-40B4-BE49-F238E27FC236}">
              <a16:creationId xmlns="" xmlns:a16="http://schemas.microsoft.com/office/drawing/2014/main" id="{76845727-AD82-4E5B-9EC9-5A4EDCBADA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8" name="CustomShape 1" hidden="1">
          <a:extLst>
            <a:ext uri="{FF2B5EF4-FFF2-40B4-BE49-F238E27FC236}">
              <a16:creationId xmlns="" xmlns:a16="http://schemas.microsoft.com/office/drawing/2014/main" id="{DD65B72F-B39E-439F-AE8C-97A144A9A9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9" name="CustomShape 1" hidden="1">
          <a:extLst>
            <a:ext uri="{FF2B5EF4-FFF2-40B4-BE49-F238E27FC236}">
              <a16:creationId xmlns="" xmlns:a16="http://schemas.microsoft.com/office/drawing/2014/main" id="{7072045E-BC21-4385-9F50-185C88244D1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0" name="CustomShape 1" hidden="1">
          <a:extLst>
            <a:ext uri="{FF2B5EF4-FFF2-40B4-BE49-F238E27FC236}">
              <a16:creationId xmlns="" xmlns:a16="http://schemas.microsoft.com/office/drawing/2014/main" id="{452E7884-2B90-4D66-A8C3-E116C0ADA6C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1" name="CustomShape 1" hidden="1">
          <a:extLst>
            <a:ext uri="{FF2B5EF4-FFF2-40B4-BE49-F238E27FC236}">
              <a16:creationId xmlns="" xmlns:a16="http://schemas.microsoft.com/office/drawing/2014/main" id="{E5917414-A1E4-437A-800E-CE3CD7D51D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2" name="CustomShape 1" hidden="1">
          <a:extLst>
            <a:ext uri="{FF2B5EF4-FFF2-40B4-BE49-F238E27FC236}">
              <a16:creationId xmlns="" xmlns:a16="http://schemas.microsoft.com/office/drawing/2014/main" id="{EC37B5F4-7B10-4E61-B8CA-C05381E6D1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3" name="CustomShape 1" hidden="1">
          <a:extLst>
            <a:ext uri="{FF2B5EF4-FFF2-40B4-BE49-F238E27FC236}">
              <a16:creationId xmlns="" xmlns:a16="http://schemas.microsoft.com/office/drawing/2014/main" id="{317AB50F-0031-4CED-81B6-C3F8FB149F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4" name="CustomShape 1" hidden="1">
          <a:extLst>
            <a:ext uri="{FF2B5EF4-FFF2-40B4-BE49-F238E27FC236}">
              <a16:creationId xmlns="" xmlns:a16="http://schemas.microsoft.com/office/drawing/2014/main" id="{B57133CC-4455-49CD-85FA-2F096057E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5" name="CustomShape 1" hidden="1">
          <a:extLst>
            <a:ext uri="{FF2B5EF4-FFF2-40B4-BE49-F238E27FC236}">
              <a16:creationId xmlns="" xmlns:a16="http://schemas.microsoft.com/office/drawing/2014/main" id="{EF578174-991A-4059-9AFE-347DD2E64E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6" name="CustomShape 1" hidden="1">
          <a:extLst>
            <a:ext uri="{FF2B5EF4-FFF2-40B4-BE49-F238E27FC236}">
              <a16:creationId xmlns="" xmlns:a16="http://schemas.microsoft.com/office/drawing/2014/main" id="{9F49E1E5-D527-41AD-B48A-7B4C3C799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7" name="CustomShape 1" hidden="1">
          <a:extLst>
            <a:ext uri="{FF2B5EF4-FFF2-40B4-BE49-F238E27FC236}">
              <a16:creationId xmlns="" xmlns:a16="http://schemas.microsoft.com/office/drawing/2014/main" id="{5C1B097D-59C4-45BA-88FC-ACB6D7CBC76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8" name="CustomShape 1" hidden="1">
          <a:extLst>
            <a:ext uri="{FF2B5EF4-FFF2-40B4-BE49-F238E27FC236}">
              <a16:creationId xmlns="" xmlns:a16="http://schemas.microsoft.com/office/drawing/2014/main" id="{9116B0CB-E24E-483A-ABDC-CB0E1B5F212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9" name="CustomShape 1" hidden="1">
          <a:extLst>
            <a:ext uri="{FF2B5EF4-FFF2-40B4-BE49-F238E27FC236}">
              <a16:creationId xmlns="" xmlns:a16="http://schemas.microsoft.com/office/drawing/2014/main" id="{956C45FC-EEC8-426A-AFA2-6B4431F0DD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0" name="CustomShape 1" hidden="1">
          <a:extLst>
            <a:ext uri="{FF2B5EF4-FFF2-40B4-BE49-F238E27FC236}">
              <a16:creationId xmlns="" xmlns:a16="http://schemas.microsoft.com/office/drawing/2014/main" id="{39FCB4EF-2BCB-487D-869B-43F8913B351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1" name="CustomShape 1" hidden="1">
          <a:extLst>
            <a:ext uri="{FF2B5EF4-FFF2-40B4-BE49-F238E27FC236}">
              <a16:creationId xmlns="" xmlns:a16="http://schemas.microsoft.com/office/drawing/2014/main" id="{6CFA8749-6182-4597-88DC-7052E7AE8C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2" name="CustomShape 1" hidden="1">
          <a:extLst>
            <a:ext uri="{FF2B5EF4-FFF2-40B4-BE49-F238E27FC236}">
              <a16:creationId xmlns="" xmlns:a16="http://schemas.microsoft.com/office/drawing/2014/main" id="{69DEBF7D-52FE-439F-AD3C-111646181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3" name="CustomShape 1" hidden="1">
          <a:extLst>
            <a:ext uri="{FF2B5EF4-FFF2-40B4-BE49-F238E27FC236}">
              <a16:creationId xmlns="" xmlns:a16="http://schemas.microsoft.com/office/drawing/2014/main" id="{9D2D17D8-1E58-42AA-B536-D8FD41BAFDC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4" name="CustomShape 1" hidden="1">
          <a:extLst>
            <a:ext uri="{FF2B5EF4-FFF2-40B4-BE49-F238E27FC236}">
              <a16:creationId xmlns="" xmlns:a16="http://schemas.microsoft.com/office/drawing/2014/main" id="{8EB0CA83-2756-46F9-919E-9EF8FDE978B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5" name="CustomShape 1" hidden="1">
          <a:extLst>
            <a:ext uri="{FF2B5EF4-FFF2-40B4-BE49-F238E27FC236}">
              <a16:creationId xmlns="" xmlns:a16="http://schemas.microsoft.com/office/drawing/2014/main" id="{6F28A8FB-1A09-4F66-BC80-923E11E46A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6" name="CustomShape 1" hidden="1">
          <a:extLst>
            <a:ext uri="{FF2B5EF4-FFF2-40B4-BE49-F238E27FC236}">
              <a16:creationId xmlns="" xmlns:a16="http://schemas.microsoft.com/office/drawing/2014/main" id="{7EE42691-B41C-4F40-B019-7FAAC2313A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7" name="CustomShape 1" hidden="1">
          <a:extLst>
            <a:ext uri="{FF2B5EF4-FFF2-40B4-BE49-F238E27FC236}">
              <a16:creationId xmlns="" xmlns:a16="http://schemas.microsoft.com/office/drawing/2014/main" id="{9D059341-F8C9-46F0-A4EB-EB38699AC0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8" name="CustomShape 1" hidden="1">
          <a:extLst>
            <a:ext uri="{FF2B5EF4-FFF2-40B4-BE49-F238E27FC236}">
              <a16:creationId xmlns="" xmlns:a16="http://schemas.microsoft.com/office/drawing/2014/main" id="{A0837740-2775-430F-914D-BE014F9B091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9" name="CustomShape 1" hidden="1">
          <a:extLst>
            <a:ext uri="{FF2B5EF4-FFF2-40B4-BE49-F238E27FC236}">
              <a16:creationId xmlns="" xmlns:a16="http://schemas.microsoft.com/office/drawing/2014/main" id="{387E8345-6091-4B20-BC9C-274BAA993A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0" name="CustomShape 1" hidden="1">
          <a:extLst>
            <a:ext uri="{FF2B5EF4-FFF2-40B4-BE49-F238E27FC236}">
              <a16:creationId xmlns="" xmlns:a16="http://schemas.microsoft.com/office/drawing/2014/main" id="{30F541AF-4F05-450A-B64D-9318AC21EA8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1" name="CustomShape 1" hidden="1">
          <a:extLst>
            <a:ext uri="{FF2B5EF4-FFF2-40B4-BE49-F238E27FC236}">
              <a16:creationId xmlns="" xmlns:a16="http://schemas.microsoft.com/office/drawing/2014/main" id="{03BAA891-AA1D-439A-BABB-60EA9C7FDE1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2" name="CustomShape 1" hidden="1">
          <a:extLst>
            <a:ext uri="{FF2B5EF4-FFF2-40B4-BE49-F238E27FC236}">
              <a16:creationId xmlns="" xmlns:a16="http://schemas.microsoft.com/office/drawing/2014/main" id="{D677C66B-B1ED-4784-928C-9CC100E86F0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3" name="CustomShape 1" hidden="1">
          <a:extLst>
            <a:ext uri="{FF2B5EF4-FFF2-40B4-BE49-F238E27FC236}">
              <a16:creationId xmlns="" xmlns:a16="http://schemas.microsoft.com/office/drawing/2014/main" id="{F2088B85-5508-44BF-8F83-C96D3E6C94C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4" name="CustomShape 1" hidden="1">
          <a:extLst>
            <a:ext uri="{FF2B5EF4-FFF2-40B4-BE49-F238E27FC236}">
              <a16:creationId xmlns="" xmlns:a16="http://schemas.microsoft.com/office/drawing/2014/main" id="{4398CAC5-6441-41C4-9E79-4A92D1127A4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5" name="CustomShape 1" hidden="1">
          <a:extLst>
            <a:ext uri="{FF2B5EF4-FFF2-40B4-BE49-F238E27FC236}">
              <a16:creationId xmlns="" xmlns:a16="http://schemas.microsoft.com/office/drawing/2014/main" id="{E38D5DF7-48C8-4C36-8D9E-BE12EA1DC0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6" name="CustomShape 1" hidden="1">
          <a:extLst>
            <a:ext uri="{FF2B5EF4-FFF2-40B4-BE49-F238E27FC236}">
              <a16:creationId xmlns="" xmlns:a16="http://schemas.microsoft.com/office/drawing/2014/main" id="{ECDF3D50-4D33-443D-B804-8EE1D2A3867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7" name="CustomShape 1" hidden="1">
          <a:extLst>
            <a:ext uri="{FF2B5EF4-FFF2-40B4-BE49-F238E27FC236}">
              <a16:creationId xmlns="" xmlns:a16="http://schemas.microsoft.com/office/drawing/2014/main" id="{F40E0EE0-8219-44BB-9E3F-BE146166663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8" name="CustomShape 1" hidden="1">
          <a:extLst>
            <a:ext uri="{FF2B5EF4-FFF2-40B4-BE49-F238E27FC236}">
              <a16:creationId xmlns="" xmlns:a16="http://schemas.microsoft.com/office/drawing/2014/main" id="{3A9F2B43-30DE-4B88-9F58-45B356510E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9" name="CustomShape 1" hidden="1">
          <a:extLst>
            <a:ext uri="{FF2B5EF4-FFF2-40B4-BE49-F238E27FC236}">
              <a16:creationId xmlns="" xmlns:a16="http://schemas.microsoft.com/office/drawing/2014/main" id="{8860DB29-E0FE-40A6-9D3E-CD3A7D131C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0" name="CustomShape 1" hidden="1">
          <a:extLst>
            <a:ext uri="{FF2B5EF4-FFF2-40B4-BE49-F238E27FC236}">
              <a16:creationId xmlns="" xmlns:a16="http://schemas.microsoft.com/office/drawing/2014/main" id="{5B832CC3-42C1-4F90-9E8B-803316E5BC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1" name="CustomShape 1" hidden="1">
          <a:extLst>
            <a:ext uri="{FF2B5EF4-FFF2-40B4-BE49-F238E27FC236}">
              <a16:creationId xmlns="" xmlns:a16="http://schemas.microsoft.com/office/drawing/2014/main" id="{BEF7744A-B817-4A03-BE77-659AE93216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2" name="CustomShape 1" hidden="1">
          <a:extLst>
            <a:ext uri="{FF2B5EF4-FFF2-40B4-BE49-F238E27FC236}">
              <a16:creationId xmlns="" xmlns:a16="http://schemas.microsoft.com/office/drawing/2014/main" id="{9FE8CBC7-49D4-4614-80D1-2C70A9BC86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3" name="CustomShape 1" hidden="1">
          <a:extLst>
            <a:ext uri="{FF2B5EF4-FFF2-40B4-BE49-F238E27FC236}">
              <a16:creationId xmlns="" xmlns:a16="http://schemas.microsoft.com/office/drawing/2014/main" id="{7D9927C9-E4C4-4C49-AD5B-534E93F6D84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4" name="CustomShape 1" hidden="1">
          <a:extLst>
            <a:ext uri="{FF2B5EF4-FFF2-40B4-BE49-F238E27FC236}">
              <a16:creationId xmlns="" xmlns:a16="http://schemas.microsoft.com/office/drawing/2014/main" id="{128E66B1-BCAD-4F8A-B2BD-6679BA523D0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5" name="CustomShape 1" hidden="1">
          <a:extLst>
            <a:ext uri="{FF2B5EF4-FFF2-40B4-BE49-F238E27FC236}">
              <a16:creationId xmlns="" xmlns:a16="http://schemas.microsoft.com/office/drawing/2014/main" id="{1857E535-94F2-44CA-BF3E-0467FE5C5E8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6" name="CustomShape 1" hidden="1">
          <a:extLst>
            <a:ext uri="{FF2B5EF4-FFF2-40B4-BE49-F238E27FC236}">
              <a16:creationId xmlns="" xmlns:a16="http://schemas.microsoft.com/office/drawing/2014/main" id="{D5A557BD-34D8-492C-8B82-B9E243C6378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7" name="CustomShape 1" hidden="1">
          <a:extLst>
            <a:ext uri="{FF2B5EF4-FFF2-40B4-BE49-F238E27FC236}">
              <a16:creationId xmlns="" xmlns:a16="http://schemas.microsoft.com/office/drawing/2014/main" id="{DA526E68-F772-4ED7-9912-0923EB79A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8" name="CustomShape 1" hidden="1">
          <a:extLst>
            <a:ext uri="{FF2B5EF4-FFF2-40B4-BE49-F238E27FC236}">
              <a16:creationId xmlns="" xmlns:a16="http://schemas.microsoft.com/office/drawing/2014/main" id="{0B8E38E2-B4ED-4076-928D-231D3ECDBA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9" name="CustomShape 1" hidden="1">
          <a:extLst>
            <a:ext uri="{FF2B5EF4-FFF2-40B4-BE49-F238E27FC236}">
              <a16:creationId xmlns="" xmlns:a16="http://schemas.microsoft.com/office/drawing/2014/main" id="{9A195CAF-4263-491C-874F-1E378C759A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0" name="CustomShape 1" hidden="1">
          <a:extLst>
            <a:ext uri="{FF2B5EF4-FFF2-40B4-BE49-F238E27FC236}">
              <a16:creationId xmlns="" xmlns:a16="http://schemas.microsoft.com/office/drawing/2014/main" id="{811A1341-7508-41E8-8DCC-C5E89EC484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1" name="CustomShape 1" hidden="1">
          <a:extLst>
            <a:ext uri="{FF2B5EF4-FFF2-40B4-BE49-F238E27FC236}">
              <a16:creationId xmlns="" xmlns:a16="http://schemas.microsoft.com/office/drawing/2014/main" id="{C01400B9-AE3E-4238-AA9D-AF71990B6F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2" name="CustomShape 1" hidden="1">
          <a:extLst>
            <a:ext uri="{FF2B5EF4-FFF2-40B4-BE49-F238E27FC236}">
              <a16:creationId xmlns="" xmlns:a16="http://schemas.microsoft.com/office/drawing/2014/main" id="{71DD51E4-02F3-45E4-A3B2-BD8369BAA7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3" name="CustomShape 1" hidden="1">
          <a:extLst>
            <a:ext uri="{FF2B5EF4-FFF2-40B4-BE49-F238E27FC236}">
              <a16:creationId xmlns="" xmlns:a16="http://schemas.microsoft.com/office/drawing/2014/main" id="{B371CAD9-0CC9-4D28-AA03-8C61EF289E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4" name="CustomShape 1" hidden="1">
          <a:extLst>
            <a:ext uri="{FF2B5EF4-FFF2-40B4-BE49-F238E27FC236}">
              <a16:creationId xmlns="" xmlns:a16="http://schemas.microsoft.com/office/drawing/2014/main" id="{4387C54D-BEF5-4A3D-9AD0-1832BAF50A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5" name="CustomShape 1" hidden="1">
          <a:extLst>
            <a:ext uri="{FF2B5EF4-FFF2-40B4-BE49-F238E27FC236}">
              <a16:creationId xmlns="" xmlns:a16="http://schemas.microsoft.com/office/drawing/2014/main" id="{DF525FD1-623A-4EE7-A86F-6155A24EDC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6" name="CustomShape 1" hidden="1">
          <a:extLst>
            <a:ext uri="{FF2B5EF4-FFF2-40B4-BE49-F238E27FC236}">
              <a16:creationId xmlns="" xmlns:a16="http://schemas.microsoft.com/office/drawing/2014/main" id="{421F372D-84DF-4BF4-B412-C809C9A4AB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7" name="CustomShape 1" hidden="1">
          <a:extLst>
            <a:ext uri="{FF2B5EF4-FFF2-40B4-BE49-F238E27FC236}">
              <a16:creationId xmlns="" xmlns:a16="http://schemas.microsoft.com/office/drawing/2014/main" id="{6A9785A2-4665-47E7-8B23-66B0EFCD732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8" name="CustomShape 1" hidden="1">
          <a:extLst>
            <a:ext uri="{FF2B5EF4-FFF2-40B4-BE49-F238E27FC236}">
              <a16:creationId xmlns="" xmlns:a16="http://schemas.microsoft.com/office/drawing/2014/main" id="{9FC7158C-6517-4F0D-8012-E5F2323CFA3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9" name="CustomShape 1" hidden="1">
          <a:extLst>
            <a:ext uri="{FF2B5EF4-FFF2-40B4-BE49-F238E27FC236}">
              <a16:creationId xmlns="" xmlns:a16="http://schemas.microsoft.com/office/drawing/2014/main" id="{A55A7137-5B07-4EC3-BDD3-42F513791AA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0" name="CustomShape 1" hidden="1">
          <a:extLst>
            <a:ext uri="{FF2B5EF4-FFF2-40B4-BE49-F238E27FC236}">
              <a16:creationId xmlns="" xmlns:a16="http://schemas.microsoft.com/office/drawing/2014/main" id="{85437F48-38AE-4524-9EF8-57E7381D57C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1" name="CustomShape 1" hidden="1">
          <a:extLst>
            <a:ext uri="{FF2B5EF4-FFF2-40B4-BE49-F238E27FC236}">
              <a16:creationId xmlns="" xmlns:a16="http://schemas.microsoft.com/office/drawing/2014/main" id="{089625C0-57BB-4EA8-A8F5-1B33EC309C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2" name="CustomShape 1" hidden="1">
          <a:extLst>
            <a:ext uri="{FF2B5EF4-FFF2-40B4-BE49-F238E27FC236}">
              <a16:creationId xmlns="" xmlns:a16="http://schemas.microsoft.com/office/drawing/2014/main" id="{5E5B6FBE-BB00-44F5-8929-9998DA50CF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3" name="CustomShape 1" hidden="1">
          <a:extLst>
            <a:ext uri="{FF2B5EF4-FFF2-40B4-BE49-F238E27FC236}">
              <a16:creationId xmlns="" xmlns:a16="http://schemas.microsoft.com/office/drawing/2014/main" id="{9306C337-77D3-4B67-B232-C6E814EEF72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4" name="CustomShape 1" hidden="1">
          <a:extLst>
            <a:ext uri="{FF2B5EF4-FFF2-40B4-BE49-F238E27FC236}">
              <a16:creationId xmlns="" xmlns:a16="http://schemas.microsoft.com/office/drawing/2014/main" id="{3AAAC7AA-0795-4769-B2E4-1815A7275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5" name="CustomShape 1" hidden="1">
          <a:extLst>
            <a:ext uri="{FF2B5EF4-FFF2-40B4-BE49-F238E27FC236}">
              <a16:creationId xmlns="" xmlns:a16="http://schemas.microsoft.com/office/drawing/2014/main" id="{BFC653BD-228A-4DA4-89AA-0F80603BA60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6" name="CustomShape 1" hidden="1">
          <a:extLst>
            <a:ext uri="{FF2B5EF4-FFF2-40B4-BE49-F238E27FC236}">
              <a16:creationId xmlns="" xmlns:a16="http://schemas.microsoft.com/office/drawing/2014/main" id="{7895B63F-C66A-46CD-BE2A-2074CE47CB9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7" name="CustomShape 1" hidden="1">
          <a:extLst>
            <a:ext uri="{FF2B5EF4-FFF2-40B4-BE49-F238E27FC236}">
              <a16:creationId xmlns="" xmlns:a16="http://schemas.microsoft.com/office/drawing/2014/main" id="{8E1577AA-834C-4016-AB88-EC49A8D5954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8" name="CustomShape 1" hidden="1">
          <a:extLst>
            <a:ext uri="{FF2B5EF4-FFF2-40B4-BE49-F238E27FC236}">
              <a16:creationId xmlns="" xmlns:a16="http://schemas.microsoft.com/office/drawing/2014/main" id="{06666E07-B2B5-47DE-B73C-23CDC84A7CD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9" name="CustomShape 1" hidden="1">
          <a:extLst>
            <a:ext uri="{FF2B5EF4-FFF2-40B4-BE49-F238E27FC236}">
              <a16:creationId xmlns="" xmlns:a16="http://schemas.microsoft.com/office/drawing/2014/main" id="{3B71170C-DC59-4474-BE4D-3808850F2C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0" name="CustomShape 1" hidden="1">
          <a:extLst>
            <a:ext uri="{FF2B5EF4-FFF2-40B4-BE49-F238E27FC236}">
              <a16:creationId xmlns="" xmlns:a16="http://schemas.microsoft.com/office/drawing/2014/main" id="{6E699CD0-1588-45EC-8141-56B0D8C1B1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1" name="CustomShape 1" hidden="1">
          <a:extLst>
            <a:ext uri="{FF2B5EF4-FFF2-40B4-BE49-F238E27FC236}">
              <a16:creationId xmlns="" xmlns:a16="http://schemas.microsoft.com/office/drawing/2014/main" id="{D162DC51-128C-4E40-9A92-AF01A922C84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2" name="CustomShape 1" hidden="1">
          <a:extLst>
            <a:ext uri="{FF2B5EF4-FFF2-40B4-BE49-F238E27FC236}">
              <a16:creationId xmlns="" xmlns:a16="http://schemas.microsoft.com/office/drawing/2014/main" id="{1E9C94EC-A5BC-4CC9-8B4A-1B3A664F4EE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3" name="CustomShape 1" hidden="1">
          <a:extLst>
            <a:ext uri="{FF2B5EF4-FFF2-40B4-BE49-F238E27FC236}">
              <a16:creationId xmlns="" xmlns:a16="http://schemas.microsoft.com/office/drawing/2014/main" id="{C222BFB8-D8FA-4892-91F5-04462F75631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4" name="CustomShape 1" hidden="1">
          <a:extLst>
            <a:ext uri="{FF2B5EF4-FFF2-40B4-BE49-F238E27FC236}">
              <a16:creationId xmlns="" xmlns:a16="http://schemas.microsoft.com/office/drawing/2014/main" id="{5CEEFC76-115E-4F03-A513-670ECA6EE22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5" name="CustomShape 1" hidden="1">
          <a:extLst>
            <a:ext uri="{FF2B5EF4-FFF2-40B4-BE49-F238E27FC236}">
              <a16:creationId xmlns="" xmlns:a16="http://schemas.microsoft.com/office/drawing/2014/main" id="{10720592-964D-4AE9-A7F1-2FA65565DB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6" name="CustomShape 1" hidden="1">
          <a:extLst>
            <a:ext uri="{FF2B5EF4-FFF2-40B4-BE49-F238E27FC236}">
              <a16:creationId xmlns="" xmlns:a16="http://schemas.microsoft.com/office/drawing/2014/main" id="{55399BC6-4F9F-4630-A7C7-761F91642F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7" name="CustomShape 1" hidden="1">
          <a:extLst>
            <a:ext uri="{FF2B5EF4-FFF2-40B4-BE49-F238E27FC236}">
              <a16:creationId xmlns="" xmlns:a16="http://schemas.microsoft.com/office/drawing/2014/main" id="{81EB3081-AC9D-4DF8-A45F-A7C6975F06A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8" name="CustomShape 1" hidden="1">
          <a:extLst>
            <a:ext uri="{FF2B5EF4-FFF2-40B4-BE49-F238E27FC236}">
              <a16:creationId xmlns="" xmlns:a16="http://schemas.microsoft.com/office/drawing/2014/main" id="{DC210B3D-ECB7-4FDD-956C-41027DC819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9" name="CustomShape 1" hidden="1">
          <a:extLst>
            <a:ext uri="{FF2B5EF4-FFF2-40B4-BE49-F238E27FC236}">
              <a16:creationId xmlns="" xmlns:a16="http://schemas.microsoft.com/office/drawing/2014/main" id="{B8CEB386-58B9-47A1-B9DD-3EB606038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0" name="CustomShape 1" hidden="1">
          <a:extLst>
            <a:ext uri="{FF2B5EF4-FFF2-40B4-BE49-F238E27FC236}">
              <a16:creationId xmlns="" xmlns:a16="http://schemas.microsoft.com/office/drawing/2014/main" id="{3B847A6C-DDD4-4BCB-BD3F-F5F95B0DC2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1" name="CustomShape 1" hidden="1">
          <a:extLst>
            <a:ext uri="{FF2B5EF4-FFF2-40B4-BE49-F238E27FC236}">
              <a16:creationId xmlns="" xmlns:a16="http://schemas.microsoft.com/office/drawing/2014/main" id="{596B3616-AC60-4F37-8961-CFF2B57FB5B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2" name="CustomShape 1" hidden="1">
          <a:extLst>
            <a:ext uri="{FF2B5EF4-FFF2-40B4-BE49-F238E27FC236}">
              <a16:creationId xmlns="" xmlns:a16="http://schemas.microsoft.com/office/drawing/2014/main" id="{CD09BF98-4BB6-4933-B617-AAF081814C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3" name="CustomShape 1" hidden="1">
          <a:extLst>
            <a:ext uri="{FF2B5EF4-FFF2-40B4-BE49-F238E27FC236}">
              <a16:creationId xmlns="" xmlns:a16="http://schemas.microsoft.com/office/drawing/2014/main" id="{8923470F-1175-4064-8E23-ED7DE1112B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4" name="CustomShape 1" hidden="1">
          <a:extLst>
            <a:ext uri="{FF2B5EF4-FFF2-40B4-BE49-F238E27FC236}">
              <a16:creationId xmlns="" xmlns:a16="http://schemas.microsoft.com/office/drawing/2014/main" id="{EAA90BF2-3522-46CF-9704-FD8E3D32B3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5" name="CustomShape 1" hidden="1">
          <a:extLst>
            <a:ext uri="{FF2B5EF4-FFF2-40B4-BE49-F238E27FC236}">
              <a16:creationId xmlns="" xmlns:a16="http://schemas.microsoft.com/office/drawing/2014/main" id="{382CB851-0948-49D4-B525-6A65016ACF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6" name="CustomShape 1" hidden="1">
          <a:extLst>
            <a:ext uri="{FF2B5EF4-FFF2-40B4-BE49-F238E27FC236}">
              <a16:creationId xmlns="" xmlns:a16="http://schemas.microsoft.com/office/drawing/2014/main" id="{44AAAD14-9A79-4646-88BA-DE7F36CA82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7" name="CustomShape 1" hidden="1">
          <a:extLst>
            <a:ext uri="{FF2B5EF4-FFF2-40B4-BE49-F238E27FC236}">
              <a16:creationId xmlns="" xmlns:a16="http://schemas.microsoft.com/office/drawing/2014/main" id="{45663319-A03F-4F4F-A7F3-041A2247A6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8" name="CustomShape 1" hidden="1">
          <a:extLst>
            <a:ext uri="{FF2B5EF4-FFF2-40B4-BE49-F238E27FC236}">
              <a16:creationId xmlns="" xmlns:a16="http://schemas.microsoft.com/office/drawing/2014/main" id="{1A489400-4300-4DA2-963B-50F967B766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9" name="CustomShape 1" hidden="1">
          <a:extLst>
            <a:ext uri="{FF2B5EF4-FFF2-40B4-BE49-F238E27FC236}">
              <a16:creationId xmlns="" xmlns:a16="http://schemas.microsoft.com/office/drawing/2014/main" id="{52420FCE-4A4A-42AF-862C-EA480904ABB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0" name="CustomShape 1" hidden="1">
          <a:extLst>
            <a:ext uri="{FF2B5EF4-FFF2-40B4-BE49-F238E27FC236}">
              <a16:creationId xmlns="" xmlns:a16="http://schemas.microsoft.com/office/drawing/2014/main" id="{360402C0-9436-4450-8FA9-4DF1E4EB6E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1" name="CustomShape 1" hidden="1">
          <a:extLst>
            <a:ext uri="{FF2B5EF4-FFF2-40B4-BE49-F238E27FC236}">
              <a16:creationId xmlns="" xmlns:a16="http://schemas.microsoft.com/office/drawing/2014/main" id="{A2C5529F-889F-4BD1-B985-43F39F7AEEE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2" name="CustomShape 1" hidden="1">
          <a:extLst>
            <a:ext uri="{FF2B5EF4-FFF2-40B4-BE49-F238E27FC236}">
              <a16:creationId xmlns="" xmlns:a16="http://schemas.microsoft.com/office/drawing/2014/main" id="{442B238C-FBC3-4DB6-AA53-99FE9FDF12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3" name="CustomShape 1" hidden="1">
          <a:extLst>
            <a:ext uri="{FF2B5EF4-FFF2-40B4-BE49-F238E27FC236}">
              <a16:creationId xmlns="" xmlns:a16="http://schemas.microsoft.com/office/drawing/2014/main" id="{90083108-EA7D-4734-BD53-6812E0F2A0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4" name="CustomShape 1" hidden="1">
          <a:extLst>
            <a:ext uri="{FF2B5EF4-FFF2-40B4-BE49-F238E27FC236}">
              <a16:creationId xmlns="" xmlns:a16="http://schemas.microsoft.com/office/drawing/2014/main" id="{E7A03C8E-B925-412F-9F0E-586DDDC8A9F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5" name="CustomShape 1" hidden="1">
          <a:extLst>
            <a:ext uri="{FF2B5EF4-FFF2-40B4-BE49-F238E27FC236}">
              <a16:creationId xmlns="" xmlns:a16="http://schemas.microsoft.com/office/drawing/2014/main" id="{9D30EA57-7F0B-41EB-8DA6-F5351A5600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6" name="CustomShape 1" hidden="1">
          <a:extLst>
            <a:ext uri="{FF2B5EF4-FFF2-40B4-BE49-F238E27FC236}">
              <a16:creationId xmlns="" xmlns:a16="http://schemas.microsoft.com/office/drawing/2014/main" id="{DAB4628E-F956-43B2-A827-ACD46EF573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7" name="CustomShape 1" hidden="1">
          <a:extLst>
            <a:ext uri="{FF2B5EF4-FFF2-40B4-BE49-F238E27FC236}">
              <a16:creationId xmlns="" xmlns:a16="http://schemas.microsoft.com/office/drawing/2014/main" id="{7DEF6592-BC01-4330-99FD-6CA2ED8C2ED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8" name="CustomShape 1" hidden="1">
          <a:extLst>
            <a:ext uri="{FF2B5EF4-FFF2-40B4-BE49-F238E27FC236}">
              <a16:creationId xmlns="" xmlns:a16="http://schemas.microsoft.com/office/drawing/2014/main" id="{C528EE35-EE36-4275-85C2-6A603B338E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9" name="CustomShape 1" hidden="1">
          <a:extLst>
            <a:ext uri="{FF2B5EF4-FFF2-40B4-BE49-F238E27FC236}">
              <a16:creationId xmlns="" xmlns:a16="http://schemas.microsoft.com/office/drawing/2014/main" id="{498205E6-F773-4A83-9119-F2D6834BD10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0" name="CustomShape 1" hidden="1">
          <a:extLst>
            <a:ext uri="{FF2B5EF4-FFF2-40B4-BE49-F238E27FC236}">
              <a16:creationId xmlns="" xmlns:a16="http://schemas.microsoft.com/office/drawing/2014/main" id="{E72955BA-A43B-41CA-B9B3-3F42CBA58A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1" name="CustomShape 1" hidden="1">
          <a:extLst>
            <a:ext uri="{FF2B5EF4-FFF2-40B4-BE49-F238E27FC236}">
              <a16:creationId xmlns="" xmlns:a16="http://schemas.microsoft.com/office/drawing/2014/main" id="{C1FB5CAA-E2CD-477F-B97D-F2F2A094E1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2" name="CustomShape 1" hidden="1">
          <a:extLst>
            <a:ext uri="{FF2B5EF4-FFF2-40B4-BE49-F238E27FC236}">
              <a16:creationId xmlns="" xmlns:a16="http://schemas.microsoft.com/office/drawing/2014/main" id="{99008F1C-FE03-48B5-9708-7E48F70E31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3" name="CustomShape 1" hidden="1">
          <a:extLst>
            <a:ext uri="{FF2B5EF4-FFF2-40B4-BE49-F238E27FC236}">
              <a16:creationId xmlns="" xmlns:a16="http://schemas.microsoft.com/office/drawing/2014/main" id="{BC69BC45-24A0-44D6-BF35-524D9C304C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4" name="CustomShape 1" hidden="1">
          <a:extLst>
            <a:ext uri="{FF2B5EF4-FFF2-40B4-BE49-F238E27FC236}">
              <a16:creationId xmlns="" xmlns:a16="http://schemas.microsoft.com/office/drawing/2014/main" id="{03F78233-2040-476D-8005-EB2436FB1F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5" name="CustomShape 1" hidden="1">
          <a:extLst>
            <a:ext uri="{FF2B5EF4-FFF2-40B4-BE49-F238E27FC236}">
              <a16:creationId xmlns="" xmlns:a16="http://schemas.microsoft.com/office/drawing/2014/main" id="{3E123F80-A1C2-4B2B-9BC6-82478380DCF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6" name="CustomShape 1" hidden="1">
          <a:extLst>
            <a:ext uri="{FF2B5EF4-FFF2-40B4-BE49-F238E27FC236}">
              <a16:creationId xmlns="" xmlns:a16="http://schemas.microsoft.com/office/drawing/2014/main" id="{D669409C-5E4B-4DCE-A1A5-B3D6A35BB7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7" name="CustomShape 1" hidden="1">
          <a:extLst>
            <a:ext uri="{FF2B5EF4-FFF2-40B4-BE49-F238E27FC236}">
              <a16:creationId xmlns="" xmlns:a16="http://schemas.microsoft.com/office/drawing/2014/main" id="{A153628F-4651-43E1-827D-4BD61F70AC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8" name="CustomShape 1" hidden="1">
          <a:extLst>
            <a:ext uri="{FF2B5EF4-FFF2-40B4-BE49-F238E27FC236}">
              <a16:creationId xmlns="" xmlns:a16="http://schemas.microsoft.com/office/drawing/2014/main" id="{BEC9A6BE-48B9-459A-A154-00020DF9E5F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9" name="CustomShape 1" hidden="1">
          <a:extLst>
            <a:ext uri="{FF2B5EF4-FFF2-40B4-BE49-F238E27FC236}">
              <a16:creationId xmlns="" xmlns:a16="http://schemas.microsoft.com/office/drawing/2014/main" id="{18E02015-3300-4FD2-98D6-ABA092FA1F1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0" name="CustomShape 1" hidden="1">
          <a:extLst>
            <a:ext uri="{FF2B5EF4-FFF2-40B4-BE49-F238E27FC236}">
              <a16:creationId xmlns="" xmlns:a16="http://schemas.microsoft.com/office/drawing/2014/main" id="{41223651-ED6E-45E8-8527-BBF9ADE057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1" name="CustomShape 1" hidden="1">
          <a:extLst>
            <a:ext uri="{FF2B5EF4-FFF2-40B4-BE49-F238E27FC236}">
              <a16:creationId xmlns="" xmlns:a16="http://schemas.microsoft.com/office/drawing/2014/main" id="{54478166-E389-480F-8C33-38495E0883A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2" name="CustomShape 1" hidden="1">
          <a:extLst>
            <a:ext uri="{FF2B5EF4-FFF2-40B4-BE49-F238E27FC236}">
              <a16:creationId xmlns="" xmlns:a16="http://schemas.microsoft.com/office/drawing/2014/main" id="{4B7B7427-4D04-4431-BEDF-F339F624F3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3" name="CustomShape 1" hidden="1">
          <a:extLst>
            <a:ext uri="{FF2B5EF4-FFF2-40B4-BE49-F238E27FC236}">
              <a16:creationId xmlns="" xmlns:a16="http://schemas.microsoft.com/office/drawing/2014/main" id="{8DBFE347-5042-4119-9663-7CF1668491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4" name="CustomShape 1" hidden="1">
          <a:extLst>
            <a:ext uri="{FF2B5EF4-FFF2-40B4-BE49-F238E27FC236}">
              <a16:creationId xmlns="" xmlns:a16="http://schemas.microsoft.com/office/drawing/2014/main" id="{BC8E3D68-2692-4332-AD37-DA9CF82FE16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5" name="CustomShape 1" hidden="1">
          <a:extLst>
            <a:ext uri="{FF2B5EF4-FFF2-40B4-BE49-F238E27FC236}">
              <a16:creationId xmlns="" xmlns:a16="http://schemas.microsoft.com/office/drawing/2014/main" id="{FA56D520-BDEA-4585-9BED-4B9506EDF9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6" name="CustomShape 1" hidden="1">
          <a:extLst>
            <a:ext uri="{FF2B5EF4-FFF2-40B4-BE49-F238E27FC236}">
              <a16:creationId xmlns="" xmlns:a16="http://schemas.microsoft.com/office/drawing/2014/main" id="{A2287757-4B53-437F-9F9F-AACB1CCD899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7" name="CustomShape 1" hidden="1">
          <a:extLst>
            <a:ext uri="{FF2B5EF4-FFF2-40B4-BE49-F238E27FC236}">
              <a16:creationId xmlns="" xmlns:a16="http://schemas.microsoft.com/office/drawing/2014/main" id="{4A864219-B783-41AD-849C-0F7372D3FB3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8" name="CustomShape 1" hidden="1">
          <a:extLst>
            <a:ext uri="{FF2B5EF4-FFF2-40B4-BE49-F238E27FC236}">
              <a16:creationId xmlns="" xmlns:a16="http://schemas.microsoft.com/office/drawing/2014/main" id="{FFD38BA1-7C21-454A-B84C-0D201BD7B4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399" name="CustomShape 1" hidden="1">
          <a:extLst>
            <a:ext uri="{FF2B5EF4-FFF2-40B4-BE49-F238E27FC236}">
              <a16:creationId xmlns="" xmlns:a16="http://schemas.microsoft.com/office/drawing/2014/main" id="{29389835-1FD7-469C-B828-06E82141790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0" name="CustomShape 1" hidden="1">
          <a:extLst>
            <a:ext uri="{FF2B5EF4-FFF2-40B4-BE49-F238E27FC236}">
              <a16:creationId xmlns="" xmlns:a16="http://schemas.microsoft.com/office/drawing/2014/main" id="{FAFCBA98-2A35-461F-A05C-8DD6627439D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1" name="CustomShape 1" hidden="1">
          <a:extLst>
            <a:ext uri="{FF2B5EF4-FFF2-40B4-BE49-F238E27FC236}">
              <a16:creationId xmlns="" xmlns:a16="http://schemas.microsoft.com/office/drawing/2014/main" id="{8E9D6548-3EC2-438E-AF06-B248601437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2" name="CustomShape 1" hidden="1">
          <a:extLst>
            <a:ext uri="{FF2B5EF4-FFF2-40B4-BE49-F238E27FC236}">
              <a16:creationId xmlns="" xmlns:a16="http://schemas.microsoft.com/office/drawing/2014/main" id="{B0F860B2-F644-4A86-9568-215854E367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3" name="CustomShape 1" hidden="1">
          <a:extLst>
            <a:ext uri="{FF2B5EF4-FFF2-40B4-BE49-F238E27FC236}">
              <a16:creationId xmlns="" xmlns:a16="http://schemas.microsoft.com/office/drawing/2014/main" id="{B0130AF1-BCB4-489E-B178-AFDA9D3184E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4" name="CustomShape 1" hidden="1">
          <a:extLst>
            <a:ext uri="{FF2B5EF4-FFF2-40B4-BE49-F238E27FC236}">
              <a16:creationId xmlns="" xmlns:a16="http://schemas.microsoft.com/office/drawing/2014/main" id="{EF54AF59-8AF5-462A-90ED-F3B0D1A455B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5" name="CustomShape 1" hidden="1">
          <a:extLst>
            <a:ext uri="{FF2B5EF4-FFF2-40B4-BE49-F238E27FC236}">
              <a16:creationId xmlns="" xmlns:a16="http://schemas.microsoft.com/office/drawing/2014/main" id="{D74091E9-3A48-426C-BEDB-6681978CF74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6" name="CustomShape 1" hidden="1">
          <a:extLst>
            <a:ext uri="{FF2B5EF4-FFF2-40B4-BE49-F238E27FC236}">
              <a16:creationId xmlns="" xmlns:a16="http://schemas.microsoft.com/office/drawing/2014/main" id="{10142C99-D6AC-4D84-9720-19E98E289F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7" name="CustomShape 1" hidden="1">
          <a:extLst>
            <a:ext uri="{FF2B5EF4-FFF2-40B4-BE49-F238E27FC236}">
              <a16:creationId xmlns="" xmlns:a16="http://schemas.microsoft.com/office/drawing/2014/main" id="{A131BC83-95FC-4485-831A-C107C8C01A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8" name="CustomShape 1" hidden="1">
          <a:extLst>
            <a:ext uri="{FF2B5EF4-FFF2-40B4-BE49-F238E27FC236}">
              <a16:creationId xmlns="" xmlns:a16="http://schemas.microsoft.com/office/drawing/2014/main" id="{BC201352-B3FB-48E9-9759-81E88C609B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9" name="CustomShape 1" hidden="1">
          <a:extLst>
            <a:ext uri="{FF2B5EF4-FFF2-40B4-BE49-F238E27FC236}">
              <a16:creationId xmlns="" xmlns:a16="http://schemas.microsoft.com/office/drawing/2014/main" id="{586A0D48-A9F8-4CE0-934E-3E96A7713E3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0" name="CustomShape 1" hidden="1">
          <a:extLst>
            <a:ext uri="{FF2B5EF4-FFF2-40B4-BE49-F238E27FC236}">
              <a16:creationId xmlns="" xmlns:a16="http://schemas.microsoft.com/office/drawing/2014/main" id="{E290E09D-C982-4CAE-A7FF-D6C4F44CA70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1" name="CustomShape 1" hidden="1">
          <a:extLst>
            <a:ext uri="{FF2B5EF4-FFF2-40B4-BE49-F238E27FC236}">
              <a16:creationId xmlns="" xmlns:a16="http://schemas.microsoft.com/office/drawing/2014/main" id="{AE0B4F5B-5160-4444-8FE9-4DF15A22DA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2" name="CustomShape 1" hidden="1">
          <a:extLst>
            <a:ext uri="{FF2B5EF4-FFF2-40B4-BE49-F238E27FC236}">
              <a16:creationId xmlns="" xmlns:a16="http://schemas.microsoft.com/office/drawing/2014/main" id="{FED562E8-BBB1-4400-8BE7-E7187B1977E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3" name="CustomShape 1" hidden="1">
          <a:extLst>
            <a:ext uri="{FF2B5EF4-FFF2-40B4-BE49-F238E27FC236}">
              <a16:creationId xmlns="" xmlns:a16="http://schemas.microsoft.com/office/drawing/2014/main" id="{E095BBB3-2730-4081-B861-B0FAD440F4A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4" name="CustomShape 1" hidden="1">
          <a:extLst>
            <a:ext uri="{FF2B5EF4-FFF2-40B4-BE49-F238E27FC236}">
              <a16:creationId xmlns="" xmlns:a16="http://schemas.microsoft.com/office/drawing/2014/main" id="{A910259F-C709-441A-9439-7172E5D317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5" name="CustomShape 1" hidden="1">
          <a:extLst>
            <a:ext uri="{FF2B5EF4-FFF2-40B4-BE49-F238E27FC236}">
              <a16:creationId xmlns="" xmlns:a16="http://schemas.microsoft.com/office/drawing/2014/main" id="{659C47EF-E71E-4F9C-AA69-99AB951CCE4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6" name="CustomShape 1" hidden="1">
          <a:extLst>
            <a:ext uri="{FF2B5EF4-FFF2-40B4-BE49-F238E27FC236}">
              <a16:creationId xmlns="" xmlns:a16="http://schemas.microsoft.com/office/drawing/2014/main" id="{D4E78320-56D6-4036-916A-39B29C42A58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7" name="CustomShape 1" hidden="1">
          <a:extLst>
            <a:ext uri="{FF2B5EF4-FFF2-40B4-BE49-F238E27FC236}">
              <a16:creationId xmlns="" xmlns:a16="http://schemas.microsoft.com/office/drawing/2014/main" id="{79FAEBBB-2F2A-494C-AB60-08BE4F7837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8" name="CustomShape 1" hidden="1">
          <a:extLst>
            <a:ext uri="{FF2B5EF4-FFF2-40B4-BE49-F238E27FC236}">
              <a16:creationId xmlns="" xmlns:a16="http://schemas.microsoft.com/office/drawing/2014/main" id="{A938CF52-4387-4BC0-A708-00DF1DF582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9" name="CustomShape 1" hidden="1">
          <a:extLst>
            <a:ext uri="{FF2B5EF4-FFF2-40B4-BE49-F238E27FC236}">
              <a16:creationId xmlns="" xmlns:a16="http://schemas.microsoft.com/office/drawing/2014/main" id="{E1CA097D-7DE8-41E0-A93F-71EB5C2DF03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0" name="CustomShape 1" hidden="1">
          <a:extLst>
            <a:ext uri="{FF2B5EF4-FFF2-40B4-BE49-F238E27FC236}">
              <a16:creationId xmlns="" xmlns:a16="http://schemas.microsoft.com/office/drawing/2014/main" id="{2B00BB6E-B48E-4D51-ACCC-0234E10FE37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1" name="CustomShape 1" hidden="1">
          <a:extLst>
            <a:ext uri="{FF2B5EF4-FFF2-40B4-BE49-F238E27FC236}">
              <a16:creationId xmlns="" xmlns:a16="http://schemas.microsoft.com/office/drawing/2014/main" id="{871074E0-C284-4490-B5EF-F493B3212D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2" name="CustomShape 1" hidden="1">
          <a:extLst>
            <a:ext uri="{FF2B5EF4-FFF2-40B4-BE49-F238E27FC236}">
              <a16:creationId xmlns="" xmlns:a16="http://schemas.microsoft.com/office/drawing/2014/main" id="{B679579A-2C70-49A2-90DD-0E6B4E9C7C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3" name="CustomShape 1" hidden="1">
          <a:extLst>
            <a:ext uri="{FF2B5EF4-FFF2-40B4-BE49-F238E27FC236}">
              <a16:creationId xmlns="" xmlns:a16="http://schemas.microsoft.com/office/drawing/2014/main" id="{4AC85CBB-D7F7-4691-9884-782BC378EC9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4" name="CustomShape 1" hidden="1">
          <a:extLst>
            <a:ext uri="{FF2B5EF4-FFF2-40B4-BE49-F238E27FC236}">
              <a16:creationId xmlns="" xmlns:a16="http://schemas.microsoft.com/office/drawing/2014/main" id="{85B76B7A-296B-45AF-9C4B-B7374908E34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5" name="CustomShape 1" hidden="1">
          <a:extLst>
            <a:ext uri="{FF2B5EF4-FFF2-40B4-BE49-F238E27FC236}">
              <a16:creationId xmlns="" xmlns:a16="http://schemas.microsoft.com/office/drawing/2014/main" id="{269F8644-75DB-4339-8393-4A0EB01CC60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6" name="CustomShape 1" hidden="1">
          <a:extLst>
            <a:ext uri="{FF2B5EF4-FFF2-40B4-BE49-F238E27FC236}">
              <a16:creationId xmlns="" xmlns:a16="http://schemas.microsoft.com/office/drawing/2014/main" id="{E2755D72-CF45-46C5-9FFA-39BD81065C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7" name="CustomShape 1" hidden="1">
          <a:extLst>
            <a:ext uri="{FF2B5EF4-FFF2-40B4-BE49-F238E27FC236}">
              <a16:creationId xmlns="" xmlns:a16="http://schemas.microsoft.com/office/drawing/2014/main" id="{33F9DEF4-FA9E-4CA7-9811-A32F82F7345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8" name="CustomShape 1" hidden="1">
          <a:extLst>
            <a:ext uri="{FF2B5EF4-FFF2-40B4-BE49-F238E27FC236}">
              <a16:creationId xmlns="" xmlns:a16="http://schemas.microsoft.com/office/drawing/2014/main" id="{496EA9B3-C288-42A7-B024-FED50F9995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9" name="CustomShape 1" hidden="1">
          <a:extLst>
            <a:ext uri="{FF2B5EF4-FFF2-40B4-BE49-F238E27FC236}">
              <a16:creationId xmlns="" xmlns:a16="http://schemas.microsoft.com/office/drawing/2014/main" id="{E3E9E8D3-6A04-4C9C-B689-213071F27E6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0" name="CustomShape 1" hidden="1">
          <a:extLst>
            <a:ext uri="{FF2B5EF4-FFF2-40B4-BE49-F238E27FC236}">
              <a16:creationId xmlns="" xmlns:a16="http://schemas.microsoft.com/office/drawing/2014/main" id="{FE429B13-455D-4639-97C9-4CAE5FD908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1" name="CustomShape 1" hidden="1">
          <a:extLst>
            <a:ext uri="{FF2B5EF4-FFF2-40B4-BE49-F238E27FC236}">
              <a16:creationId xmlns="" xmlns:a16="http://schemas.microsoft.com/office/drawing/2014/main" id="{AC6252F3-7984-40D0-8480-B5A4F8323F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2" name="CustomShape 1" hidden="1">
          <a:extLst>
            <a:ext uri="{FF2B5EF4-FFF2-40B4-BE49-F238E27FC236}">
              <a16:creationId xmlns="" xmlns:a16="http://schemas.microsoft.com/office/drawing/2014/main" id="{876F37CA-9EAA-4994-A1EA-C99BB4090C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3" name="CustomShape 1" hidden="1">
          <a:extLst>
            <a:ext uri="{FF2B5EF4-FFF2-40B4-BE49-F238E27FC236}">
              <a16:creationId xmlns="" xmlns:a16="http://schemas.microsoft.com/office/drawing/2014/main" id="{34F8D959-2E7A-405C-AED2-1C9CAFDAA2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4" name="CustomShape 1" hidden="1">
          <a:extLst>
            <a:ext uri="{FF2B5EF4-FFF2-40B4-BE49-F238E27FC236}">
              <a16:creationId xmlns="" xmlns:a16="http://schemas.microsoft.com/office/drawing/2014/main" id="{FBD7C1E2-4046-4359-B01A-31FBDACD46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5" name="CustomShape 1" hidden="1">
          <a:extLst>
            <a:ext uri="{FF2B5EF4-FFF2-40B4-BE49-F238E27FC236}">
              <a16:creationId xmlns="" xmlns:a16="http://schemas.microsoft.com/office/drawing/2014/main" id="{E6CD8EB5-B1BC-4318-8822-7FAF955FBD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6" name="CustomShape 1" hidden="1">
          <a:extLst>
            <a:ext uri="{FF2B5EF4-FFF2-40B4-BE49-F238E27FC236}">
              <a16:creationId xmlns="" xmlns:a16="http://schemas.microsoft.com/office/drawing/2014/main" id="{20627008-99FD-4EBE-B1CE-B8A0D76B42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7" name="CustomShape 1" hidden="1">
          <a:extLst>
            <a:ext uri="{FF2B5EF4-FFF2-40B4-BE49-F238E27FC236}">
              <a16:creationId xmlns="" xmlns:a16="http://schemas.microsoft.com/office/drawing/2014/main" id="{E6A1DBDE-4434-4D05-AAD0-D2F54393EFB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8" name="CustomShape 1" hidden="1">
          <a:extLst>
            <a:ext uri="{FF2B5EF4-FFF2-40B4-BE49-F238E27FC236}">
              <a16:creationId xmlns="" xmlns:a16="http://schemas.microsoft.com/office/drawing/2014/main" id="{40B88CCB-C885-4F66-90DB-23A64A763F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9" name="CustomShape 1" hidden="1">
          <a:extLst>
            <a:ext uri="{FF2B5EF4-FFF2-40B4-BE49-F238E27FC236}">
              <a16:creationId xmlns="" xmlns:a16="http://schemas.microsoft.com/office/drawing/2014/main" id="{E55F1906-5D35-4E20-9297-F5D0DF0BDC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0" name="CustomShape 1" hidden="1">
          <a:extLst>
            <a:ext uri="{FF2B5EF4-FFF2-40B4-BE49-F238E27FC236}">
              <a16:creationId xmlns="" xmlns:a16="http://schemas.microsoft.com/office/drawing/2014/main" id="{3DC4BD57-0B9A-4B61-90DE-801D8FD269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1" name="CustomShape 1" hidden="1">
          <a:extLst>
            <a:ext uri="{FF2B5EF4-FFF2-40B4-BE49-F238E27FC236}">
              <a16:creationId xmlns="" xmlns:a16="http://schemas.microsoft.com/office/drawing/2014/main" id="{5A410C63-76F9-4F51-9A31-EB980C8A7E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2" name="CustomShape 1" hidden="1">
          <a:extLst>
            <a:ext uri="{FF2B5EF4-FFF2-40B4-BE49-F238E27FC236}">
              <a16:creationId xmlns="" xmlns:a16="http://schemas.microsoft.com/office/drawing/2014/main" id="{2D678DB0-A2F7-4300-98C4-596BA1EDD0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3" name="CustomShape 1" hidden="1">
          <a:extLst>
            <a:ext uri="{FF2B5EF4-FFF2-40B4-BE49-F238E27FC236}">
              <a16:creationId xmlns="" xmlns:a16="http://schemas.microsoft.com/office/drawing/2014/main" id="{3E7CAFE9-7D29-419B-9CF6-DD3BA9A481F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4" name="CustomShape 1" hidden="1">
          <a:extLst>
            <a:ext uri="{FF2B5EF4-FFF2-40B4-BE49-F238E27FC236}">
              <a16:creationId xmlns="" xmlns:a16="http://schemas.microsoft.com/office/drawing/2014/main" id="{FE949D8A-1AF7-4C44-A194-16CB93E6C6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5" name="CustomShape 1" hidden="1">
          <a:extLst>
            <a:ext uri="{FF2B5EF4-FFF2-40B4-BE49-F238E27FC236}">
              <a16:creationId xmlns="" xmlns:a16="http://schemas.microsoft.com/office/drawing/2014/main" id="{1772CF4E-A161-4379-8A61-D5112E02DE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6" name="CustomShape 1" hidden="1">
          <a:extLst>
            <a:ext uri="{FF2B5EF4-FFF2-40B4-BE49-F238E27FC236}">
              <a16:creationId xmlns="" xmlns:a16="http://schemas.microsoft.com/office/drawing/2014/main" id="{B110926B-9B5E-4266-A023-13B3AB5BAF9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7" name="CustomShape 1" hidden="1">
          <a:extLst>
            <a:ext uri="{FF2B5EF4-FFF2-40B4-BE49-F238E27FC236}">
              <a16:creationId xmlns="" xmlns:a16="http://schemas.microsoft.com/office/drawing/2014/main" id="{7C49ACB7-389D-4989-914E-B6A07B2DEB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8" name="CustomShape 1" hidden="1">
          <a:extLst>
            <a:ext uri="{FF2B5EF4-FFF2-40B4-BE49-F238E27FC236}">
              <a16:creationId xmlns="" xmlns:a16="http://schemas.microsoft.com/office/drawing/2014/main" id="{210BB7C4-69A6-4469-BB39-71F1D63093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9" name="CustomShape 1" hidden="1">
          <a:extLst>
            <a:ext uri="{FF2B5EF4-FFF2-40B4-BE49-F238E27FC236}">
              <a16:creationId xmlns="" xmlns:a16="http://schemas.microsoft.com/office/drawing/2014/main" id="{EFB2241F-E7B7-409D-B926-31572C0728E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0" name="CustomShape 1" hidden="1">
          <a:extLst>
            <a:ext uri="{FF2B5EF4-FFF2-40B4-BE49-F238E27FC236}">
              <a16:creationId xmlns="" xmlns:a16="http://schemas.microsoft.com/office/drawing/2014/main" id="{516859DF-3BFC-4969-9605-E2204D36E4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1" name="CustomShape 1" hidden="1">
          <a:extLst>
            <a:ext uri="{FF2B5EF4-FFF2-40B4-BE49-F238E27FC236}">
              <a16:creationId xmlns="" xmlns:a16="http://schemas.microsoft.com/office/drawing/2014/main" id="{05E13E68-8A28-4C54-8903-ABA8674E55D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2" name="CustomShape 1" hidden="1">
          <a:extLst>
            <a:ext uri="{FF2B5EF4-FFF2-40B4-BE49-F238E27FC236}">
              <a16:creationId xmlns="" xmlns:a16="http://schemas.microsoft.com/office/drawing/2014/main" id="{DA1B38AF-9E1B-4DEE-86D7-4012E7E8339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3" name="CustomShape 1" hidden="1">
          <a:extLst>
            <a:ext uri="{FF2B5EF4-FFF2-40B4-BE49-F238E27FC236}">
              <a16:creationId xmlns="" xmlns:a16="http://schemas.microsoft.com/office/drawing/2014/main" id="{B8DC8D58-1F4A-48FB-8E3C-72F23D2BC4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4" name="CustomShape 1" hidden="1">
          <a:extLst>
            <a:ext uri="{FF2B5EF4-FFF2-40B4-BE49-F238E27FC236}">
              <a16:creationId xmlns="" xmlns:a16="http://schemas.microsoft.com/office/drawing/2014/main" id="{4C030EB9-0EA1-4614-B636-AEF9BBBE97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5" name="CustomShape 1" hidden="1">
          <a:extLst>
            <a:ext uri="{FF2B5EF4-FFF2-40B4-BE49-F238E27FC236}">
              <a16:creationId xmlns="" xmlns:a16="http://schemas.microsoft.com/office/drawing/2014/main" id="{D3722DD7-5F21-4BCB-9607-7FB3973078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6" name="CustomShape 1" hidden="1">
          <a:extLst>
            <a:ext uri="{FF2B5EF4-FFF2-40B4-BE49-F238E27FC236}">
              <a16:creationId xmlns="" xmlns:a16="http://schemas.microsoft.com/office/drawing/2014/main" id="{D8C0A1CD-8F12-456B-8C86-1DEEFC1B5D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7" name="CustomShape 1" hidden="1">
          <a:extLst>
            <a:ext uri="{FF2B5EF4-FFF2-40B4-BE49-F238E27FC236}">
              <a16:creationId xmlns="" xmlns:a16="http://schemas.microsoft.com/office/drawing/2014/main" id="{790650EF-6FBE-4D1E-B266-6245289F985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8" name="CustomShape 1" hidden="1">
          <a:extLst>
            <a:ext uri="{FF2B5EF4-FFF2-40B4-BE49-F238E27FC236}">
              <a16:creationId xmlns="" xmlns:a16="http://schemas.microsoft.com/office/drawing/2014/main" id="{05E183C1-4CC6-4BFD-8F83-F8BDE6D86D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9" name="CustomShape 1" hidden="1">
          <a:extLst>
            <a:ext uri="{FF2B5EF4-FFF2-40B4-BE49-F238E27FC236}">
              <a16:creationId xmlns="" xmlns:a16="http://schemas.microsoft.com/office/drawing/2014/main" id="{C5ABE7B5-8944-4D2F-B334-A28F596FBF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0" name="CustomShape 1" hidden="1">
          <a:extLst>
            <a:ext uri="{FF2B5EF4-FFF2-40B4-BE49-F238E27FC236}">
              <a16:creationId xmlns="" xmlns:a16="http://schemas.microsoft.com/office/drawing/2014/main" id="{4FCBAA0F-D731-490E-AE6C-92F222983D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1" name="CustomShape 1" hidden="1">
          <a:extLst>
            <a:ext uri="{FF2B5EF4-FFF2-40B4-BE49-F238E27FC236}">
              <a16:creationId xmlns="" xmlns:a16="http://schemas.microsoft.com/office/drawing/2014/main" id="{3116364F-128D-4B73-A299-9F218E2FFD0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2" name="CustomShape 1" hidden="1">
          <a:extLst>
            <a:ext uri="{FF2B5EF4-FFF2-40B4-BE49-F238E27FC236}">
              <a16:creationId xmlns="" xmlns:a16="http://schemas.microsoft.com/office/drawing/2014/main" id="{6C6A392E-2C20-4B57-ADCE-BB9A96198D6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3" name="CustomShape 1" hidden="1">
          <a:extLst>
            <a:ext uri="{FF2B5EF4-FFF2-40B4-BE49-F238E27FC236}">
              <a16:creationId xmlns="" xmlns:a16="http://schemas.microsoft.com/office/drawing/2014/main" id="{09BB3CA1-9E01-4B3D-B153-FCBA1726F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4" name="CustomShape 1" hidden="1">
          <a:extLst>
            <a:ext uri="{FF2B5EF4-FFF2-40B4-BE49-F238E27FC236}">
              <a16:creationId xmlns="" xmlns:a16="http://schemas.microsoft.com/office/drawing/2014/main" id="{4AF927FD-095A-4D64-BA89-F4BD92594A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5" name="CustomShape 1" hidden="1">
          <a:extLst>
            <a:ext uri="{FF2B5EF4-FFF2-40B4-BE49-F238E27FC236}">
              <a16:creationId xmlns="" xmlns:a16="http://schemas.microsoft.com/office/drawing/2014/main" id="{75A25A5F-6778-489E-8A7A-92AC7C2E73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6" name="CustomShape 1" hidden="1">
          <a:extLst>
            <a:ext uri="{FF2B5EF4-FFF2-40B4-BE49-F238E27FC236}">
              <a16:creationId xmlns="" xmlns:a16="http://schemas.microsoft.com/office/drawing/2014/main" id="{27E37F85-69D2-45D4-8347-A4CBACE745C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7" name="CustomShape 1" hidden="1">
          <a:extLst>
            <a:ext uri="{FF2B5EF4-FFF2-40B4-BE49-F238E27FC236}">
              <a16:creationId xmlns="" xmlns:a16="http://schemas.microsoft.com/office/drawing/2014/main" id="{0489C12A-29BA-4864-BE6A-1C891E0307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8" name="CustomShape 1" hidden="1">
          <a:extLst>
            <a:ext uri="{FF2B5EF4-FFF2-40B4-BE49-F238E27FC236}">
              <a16:creationId xmlns="" xmlns:a16="http://schemas.microsoft.com/office/drawing/2014/main" id="{4E9C9C0C-FAFC-4A91-BDB0-C39DBB28FB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9" name="CustomShape 1" hidden="1">
          <a:extLst>
            <a:ext uri="{FF2B5EF4-FFF2-40B4-BE49-F238E27FC236}">
              <a16:creationId xmlns="" xmlns:a16="http://schemas.microsoft.com/office/drawing/2014/main" id="{9C35D8B1-5E6D-4226-969B-9887D3ECBD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0" name="CustomShape 1" hidden="1">
          <a:extLst>
            <a:ext uri="{FF2B5EF4-FFF2-40B4-BE49-F238E27FC236}">
              <a16:creationId xmlns="" xmlns:a16="http://schemas.microsoft.com/office/drawing/2014/main" id="{7C2B90B8-585F-484A-890F-C1358B48D1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1" name="CustomShape 1" hidden="1">
          <a:extLst>
            <a:ext uri="{FF2B5EF4-FFF2-40B4-BE49-F238E27FC236}">
              <a16:creationId xmlns="" xmlns:a16="http://schemas.microsoft.com/office/drawing/2014/main" id="{A42893C7-3E5F-4F50-9F97-F479190936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2" name="CustomShape 1" hidden="1">
          <a:extLst>
            <a:ext uri="{FF2B5EF4-FFF2-40B4-BE49-F238E27FC236}">
              <a16:creationId xmlns="" xmlns:a16="http://schemas.microsoft.com/office/drawing/2014/main" id="{E5B611C9-896E-4A5F-AF22-FE6AFD97DE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3" name="CustomShape 1" hidden="1">
          <a:extLst>
            <a:ext uri="{FF2B5EF4-FFF2-40B4-BE49-F238E27FC236}">
              <a16:creationId xmlns="" xmlns:a16="http://schemas.microsoft.com/office/drawing/2014/main" id="{5A0D48B4-FBED-457A-95AD-C0FC60A6F9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4" name="CustomShape 1" hidden="1">
          <a:extLst>
            <a:ext uri="{FF2B5EF4-FFF2-40B4-BE49-F238E27FC236}">
              <a16:creationId xmlns="" xmlns:a16="http://schemas.microsoft.com/office/drawing/2014/main" id="{153DE429-A804-4B85-8B3A-16F0141B07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5" name="CustomShape 1" hidden="1">
          <a:extLst>
            <a:ext uri="{FF2B5EF4-FFF2-40B4-BE49-F238E27FC236}">
              <a16:creationId xmlns="" xmlns:a16="http://schemas.microsoft.com/office/drawing/2014/main" id="{D5C1C8ED-3688-4FCD-AE3D-92D3053812E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6" name="CustomShape 1" hidden="1">
          <a:extLst>
            <a:ext uri="{FF2B5EF4-FFF2-40B4-BE49-F238E27FC236}">
              <a16:creationId xmlns="" xmlns:a16="http://schemas.microsoft.com/office/drawing/2014/main" id="{7EA1F0F8-6502-47B7-9AD5-EA15980EAE1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7" name="CustomShape 1" hidden="1">
          <a:extLst>
            <a:ext uri="{FF2B5EF4-FFF2-40B4-BE49-F238E27FC236}">
              <a16:creationId xmlns="" xmlns:a16="http://schemas.microsoft.com/office/drawing/2014/main" id="{782D09D4-C854-43D5-BB08-1B0C65AB5C9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8" name="CustomShape 1" hidden="1">
          <a:extLst>
            <a:ext uri="{FF2B5EF4-FFF2-40B4-BE49-F238E27FC236}">
              <a16:creationId xmlns="" xmlns:a16="http://schemas.microsoft.com/office/drawing/2014/main" id="{1D06694B-A9D1-47C8-A054-27C3D22569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9" name="CustomShape 1" hidden="1">
          <a:extLst>
            <a:ext uri="{FF2B5EF4-FFF2-40B4-BE49-F238E27FC236}">
              <a16:creationId xmlns="" xmlns:a16="http://schemas.microsoft.com/office/drawing/2014/main" id="{7D6BCBEC-3DA6-4E38-9803-2924D1BD880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0" name="CustomShape 1" hidden="1">
          <a:extLst>
            <a:ext uri="{FF2B5EF4-FFF2-40B4-BE49-F238E27FC236}">
              <a16:creationId xmlns="" xmlns:a16="http://schemas.microsoft.com/office/drawing/2014/main" id="{2F0A9399-6727-40F8-83E9-1C77E23F21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1" name="CustomShape 1" hidden="1">
          <a:extLst>
            <a:ext uri="{FF2B5EF4-FFF2-40B4-BE49-F238E27FC236}">
              <a16:creationId xmlns="" xmlns:a16="http://schemas.microsoft.com/office/drawing/2014/main" id="{E1D2B685-1C79-4FB5-AFA5-83B8AEEA5C4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2" name="CustomShape 1" hidden="1">
          <a:extLst>
            <a:ext uri="{FF2B5EF4-FFF2-40B4-BE49-F238E27FC236}">
              <a16:creationId xmlns="" xmlns:a16="http://schemas.microsoft.com/office/drawing/2014/main" id="{2C65AD42-6167-4479-A5F0-126FAA2788D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3" name="CustomShape 1" hidden="1">
          <a:extLst>
            <a:ext uri="{FF2B5EF4-FFF2-40B4-BE49-F238E27FC236}">
              <a16:creationId xmlns="" xmlns:a16="http://schemas.microsoft.com/office/drawing/2014/main" id="{0AEAD59B-427D-4D7A-B43E-81222AD196B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4" name="CustomShape 1" hidden="1">
          <a:extLst>
            <a:ext uri="{FF2B5EF4-FFF2-40B4-BE49-F238E27FC236}">
              <a16:creationId xmlns="" xmlns:a16="http://schemas.microsoft.com/office/drawing/2014/main" id="{92E91B5F-2DE8-49C6-83CB-29ECABF5C0B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5" name="CustomShape 1" hidden="1">
          <a:extLst>
            <a:ext uri="{FF2B5EF4-FFF2-40B4-BE49-F238E27FC236}">
              <a16:creationId xmlns="" xmlns:a16="http://schemas.microsoft.com/office/drawing/2014/main" id="{35E469A1-0380-41C8-AE2B-C73854CFAFB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6" name="CustomShape 1" hidden="1">
          <a:extLst>
            <a:ext uri="{FF2B5EF4-FFF2-40B4-BE49-F238E27FC236}">
              <a16:creationId xmlns="" xmlns:a16="http://schemas.microsoft.com/office/drawing/2014/main" id="{B132AA53-4443-4548-B946-F4677235B95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7" name="CustomShape 1" hidden="1">
          <a:extLst>
            <a:ext uri="{FF2B5EF4-FFF2-40B4-BE49-F238E27FC236}">
              <a16:creationId xmlns="" xmlns:a16="http://schemas.microsoft.com/office/drawing/2014/main" id="{3A6A065F-A939-4DD5-9FC8-DDE3C97C16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8" name="CustomShape 1" hidden="1">
          <a:extLst>
            <a:ext uri="{FF2B5EF4-FFF2-40B4-BE49-F238E27FC236}">
              <a16:creationId xmlns="" xmlns:a16="http://schemas.microsoft.com/office/drawing/2014/main" id="{44228744-A6DF-4E10-9ECE-18A9F420ED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9" name="CustomShape 1" hidden="1">
          <a:extLst>
            <a:ext uri="{FF2B5EF4-FFF2-40B4-BE49-F238E27FC236}">
              <a16:creationId xmlns="" xmlns:a16="http://schemas.microsoft.com/office/drawing/2014/main" id="{037D16A1-75A3-4D2D-A121-FE1683A45E1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0" name="CustomShape 1" hidden="1">
          <a:extLst>
            <a:ext uri="{FF2B5EF4-FFF2-40B4-BE49-F238E27FC236}">
              <a16:creationId xmlns="" xmlns:a16="http://schemas.microsoft.com/office/drawing/2014/main" id="{189CB221-2D35-408F-B253-56AA9717FEA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1" name="CustomShape 1" hidden="1">
          <a:extLst>
            <a:ext uri="{FF2B5EF4-FFF2-40B4-BE49-F238E27FC236}">
              <a16:creationId xmlns="" xmlns:a16="http://schemas.microsoft.com/office/drawing/2014/main" id="{5F2384B2-0196-4A0C-99B0-106705EE26B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2" name="CustomShape 1" hidden="1">
          <a:extLst>
            <a:ext uri="{FF2B5EF4-FFF2-40B4-BE49-F238E27FC236}">
              <a16:creationId xmlns="" xmlns:a16="http://schemas.microsoft.com/office/drawing/2014/main" id="{F476981D-61BB-4E66-915E-DE782FB0B96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3" name="CustomShape 1" hidden="1">
          <a:extLst>
            <a:ext uri="{FF2B5EF4-FFF2-40B4-BE49-F238E27FC236}">
              <a16:creationId xmlns="" xmlns:a16="http://schemas.microsoft.com/office/drawing/2014/main" id="{C5547787-14E9-4BBB-A4D5-AF14250099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4" name="CustomShape 1" hidden="1">
          <a:extLst>
            <a:ext uri="{FF2B5EF4-FFF2-40B4-BE49-F238E27FC236}">
              <a16:creationId xmlns="" xmlns:a16="http://schemas.microsoft.com/office/drawing/2014/main" id="{55D32D8B-FACE-4377-AC71-EBFE1B8E3A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5" name="CustomShape 1" hidden="1">
          <a:extLst>
            <a:ext uri="{FF2B5EF4-FFF2-40B4-BE49-F238E27FC236}">
              <a16:creationId xmlns="" xmlns:a16="http://schemas.microsoft.com/office/drawing/2014/main" id="{FC81700A-1992-4616-90E5-6405899C08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6" name="CustomShape 1" hidden="1">
          <a:extLst>
            <a:ext uri="{FF2B5EF4-FFF2-40B4-BE49-F238E27FC236}">
              <a16:creationId xmlns="" xmlns:a16="http://schemas.microsoft.com/office/drawing/2014/main" id="{3ABB7D35-5F33-466C-A22B-88C53FF389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7" name="CustomShape 1" hidden="1">
          <a:extLst>
            <a:ext uri="{FF2B5EF4-FFF2-40B4-BE49-F238E27FC236}">
              <a16:creationId xmlns="" xmlns:a16="http://schemas.microsoft.com/office/drawing/2014/main" id="{1A19BE2E-FC0F-4149-A1BA-9CD45B7828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8" name="CustomShape 1" hidden="1">
          <a:extLst>
            <a:ext uri="{FF2B5EF4-FFF2-40B4-BE49-F238E27FC236}">
              <a16:creationId xmlns="" xmlns:a16="http://schemas.microsoft.com/office/drawing/2014/main" id="{6FF35964-5EDD-4E38-9EDC-CDB6D2321C7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9" name="CustomShape 1" hidden="1">
          <a:extLst>
            <a:ext uri="{FF2B5EF4-FFF2-40B4-BE49-F238E27FC236}">
              <a16:creationId xmlns="" xmlns:a16="http://schemas.microsoft.com/office/drawing/2014/main" id="{01016CF5-7007-475C-9155-C739052F028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0" name="CustomShape 1" hidden="1">
          <a:extLst>
            <a:ext uri="{FF2B5EF4-FFF2-40B4-BE49-F238E27FC236}">
              <a16:creationId xmlns="" xmlns:a16="http://schemas.microsoft.com/office/drawing/2014/main" id="{F1C86BC0-7550-47A8-A962-1D73580622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1" name="CustomShape 1" hidden="1">
          <a:extLst>
            <a:ext uri="{FF2B5EF4-FFF2-40B4-BE49-F238E27FC236}">
              <a16:creationId xmlns="" xmlns:a16="http://schemas.microsoft.com/office/drawing/2014/main" id="{F7EF5A09-C8C1-4D8C-9265-42F80E9E13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2" name="CustomShape 1" hidden="1">
          <a:extLst>
            <a:ext uri="{FF2B5EF4-FFF2-40B4-BE49-F238E27FC236}">
              <a16:creationId xmlns="" xmlns:a16="http://schemas.microsoft.com/office/drawing/2014/main" id="{D99C28B7-A0BA-4D7C-8831-633C0FB848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3" name="CustomShape 1" hidden="1">
          <a:extLst>
            <a:ext uri="{FF2B5EF4-FFF2-40B4-BE49-F238E27FC236}">
              <a16:creationId xmlns="" xmlns:a16="http://schemas.microsoft.com/office/drawing/2014/main" id="{5536F416-FB54-4128-B386-A2D7B3CAB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4" name="CustomShape 1" hidden="1">
          <a:extLst>
            <a:ext uri="{FF2B5EF4-FFF2-40B4-BE49-F238E27FC236}">
              <a16:creationId xmlns="" xmlns:a16="http://schemas.microsoft.com/office/drawing/2014/main" id="{E49704A4-457E-4E95-9750-7EBA4CCC3F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5" name="CustomShape 1" hidden="1">
          <a:extLst>
            <a:ext uri="{FF2B5EF4-FFF2-40B4-BE49-F238E27FC236}">
              <a16:creationId xmlns="" xmlns:a16="http://schemas.microsoft.com/office/drawing/2014/main" id="{370F150B-1B8F-4CEE-BA03-478694DCC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6" name="CustomShape 1" hidden="1">
          <a:extLst>
            <a:ext uri="{FF2B5EF4-FFF2-40B4-BE49-F238E27FC236}">
              <a16:creationId xmlns="" xmlns:a16="http://schemas.microsoft.com/office/drawing/2014/main" id="{89F09A95-D0E4-4E32-8261-72E82D92AAA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7" name="CustomShape 1" hidden="1">
          <a:extLst>
            <a:ext uri="{FF2B5EF4-FFF2-40B4-BE49-F238E27FC236}">
              <a16:creationId xmlns="" xmlns:a16="http://schemas.microsoft.com/office/drawing/2014/main" id="{7D23B66F-F275-4294-8E3E-1D525A8C17A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8" name="CustomShape 1" hidden="1">
          <a:extLst>
            <a:ext uri="{FF2B5EF4-FFF2-40B4-BE49-F238E27FC236}">
              <a16:creationId xmlns="" xmlns:a16="http://schemas.microsoft.com/office/drawing/2014/main" id="{A3F41679-D031-4B40-927A-79F7830B4F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9" name="CustomShape 1" hidden="1">
          <a:extLst>
            <a:ext uri="{FF2B5EF4-FFF2-40B4-BE49-F238E27FC236}">
              <a16:creationId xmlns="" xmlns:a16="http://schemas.microsoft.com/office/drawing/2014/main" id="{F288F25D-67EA-4546-B6BA-86764A46734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0" name="CustomShape 1" hidden="1">
          <a:extLst>
            <a:ext uri="{FF2B5EF4-FFF2-40B4-BE49-F238E27FC236}">
              <a16:creationId xmlns="" xmlns:a16="http://schemas.microsoft.com/office/drawing/2014/main" id="{B1EC1C9C-6322-427A-9DC6-F1EEB03340A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1" name="CustomShape 1" hidden="1">
          <a:extLst>
            <a:ext uri="{FF2B5EF4-FFF2-40B4-BE49-F238E27FC236}">
              <a16:creationId xmlns="" xmlns:a16="http://schemas.microsoft.com/office/drawing/2014/main" id="{EFBEDBA5-5DD3-44E3-9846-6CAD1E8566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2" name="CustomShape 1" hidden="1">
          <a:extLst>
            <a:ext uri="{FF2B5EF4-FFF2-40B4-BE49-F238E27FC236}">
              <a16:creationId xmlns="" xmlns:a16="http://schemas.microsoft.com/office/drawing/2014/main" id="{DB370312-0F60-4FAB-92D1-0833E0F6542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3" name="CustomShape 1" hidden="1">
          <a:extLst>
            <a:ext uri="{FF2B5EF4-FFF2-40B4-BE49-F238E27FC236}">
              <a16:creationId xmlns="" xmlns:a16="http://schemas.microsoft.com/office/drawing/2014/main" id="{3D1089EB-906F-44D5-88B0-234A4866476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4" name="CustomShape 1" hidden="1">
          <a:extLst>
            <a:ext uri="{FF2B5EF4-FFF2-40B4-BE49-F238E27FC236}">
              <a16:creationId xmlns="" xmlns:a16="http://schemas.microsoft.com/office/drawing/2014/main" id="{37731E34-08D7-4A0F-BAD3-05EE94755F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5" name="CustomShape 1" hidden="1">
          <a:extLst>
            <a:ext uri="{FF2B5EF4-FFF2-40B4-BE49-F238E27FC236}">
              <a16:creationId xmlns="" xmlns:a16="http://schemas.microsoft.com/office/drawing/2014/main" id="{493CE654-1BFF-4604-91E7-78C5537B72A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6" name="CustomShape 1" hidden="1">
          <a:extLst>
            <a:ext uri="{FF2B5EF4-FFF2-40B4-BE49-F238E27FC236}">
              <a16:creationId xmlns="" xmlns:a16="http://schemas.microsoft.com/office/drawing/2014/main" id="{2A67DFB6-253C-4F0B-B372-B50D10C7BF5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7" name="CustomShape 1" hidden="1">
          <a:extLst>
            <a:ext uri="{FF2B5EF4-FFF2-40B4-BE49-F238E27FC236}">
              <a16:creationId xmlns="" xmlns:a16="http://schemas.microsoft.com/office/drawing/2014/main" id="{ED0B5A89-7575-4966-8111-7831F0DB285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8" name="CustomShape 1" hidden="1">
          <a:extLst>
            <a:ext uri="{FF2B5EF4-FFF2-40B4-BE49-F238E27FC236}">
              <a16:creationId xmlns="" xmlns:a16="http://schemas.microsoft.com/office/drawing/2014/main" id="{B382EB11-B525-4C4B-85E3-C452BAC006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9" name="CustomShape 1" hidden="1">
          <a:extLst>
            <a:ext uri="{FF2B5EF4-FFF2-40B4-BE49-F238E27FC236}">
              <a16:creationId xmlns="" xmlns:a16="http://schemas.microsoft.com/office/drawing/2014/main" id="{08500937-38A8-4445-A558-68513EB7E9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0" name="CustomShape 1" hidden="1">
          <a:extLst>
            <a:ext uri="{FF2B5EF4-FFF2-40B4-BE49-F238E27FC236}">
              <a16:creationId xmlns="" xmlns:a16="http://schemas.microsoft.com/office/drawing/2014/main" id="{3C749DFA-F814-4292-BF60-F061A62A82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1" name="CustomShape 1" hidden="1">
          <a:extLst>
            <a:ext uri="{FF2B5EF4-FFF2-40B4-BE49-F238E27FC236}">
              <a16:creationId xmlns="" xmlns:a16="http://schemas.microsoft.com/office/drawing/2014/main" id="{48B7208B-1EFF-434A-91A9-24EB96A7E36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2" name="CustomShape 1" hidden="1">
          <a:extLst>
            <a:ext uri="{FF2B5EF4-FFF2-40B4-BE49-F238E27FC236}">
              <a16:creationId xmlns="" xmlns:a16="http://schemas.microsoft.com/office/drawing/2014/main" id="{FEBCB296-10D4-4D4F-8EA8-B4A7C0FCE4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3" name="CustomShape 1" hidden="1">
          <a:extLst>
            <a:ext uri="{FF2B5EF4-FFF2-40B4-BE49-F238E27FC236}">
              <a16:creationId xmlns="" xmlns:a16="http://schemas.microsoft.com/office/drawing/2014/main" id="{01256FDD-F215-4CD5-8920-7D3D1871F9B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4" name="CustomShape 1" hidden="1">
          <a:extLst>
            <a:ext uri="{FF2B5EF4-FFF2-40B4-BE49-F238E27FC236}">
              <a16:creationId xmlns="" xmlns:a16="http://schemas.microsoft.com/office/drawing/2014/main" id="{EAE063D0-6935-4347-B45B-849A20D8C9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5" name="CustomShape 1" hidden="1">
          <a:extLst>
            <a:ext uri="{FF2B5EF4-FFF2-40B4-BE49-F238E27FC236}">
              <a16:creationId xmlns="" xmlns:a16="http://schemas.microsoft.com/office/drawing/2014/main" id="{6AAC7DA2-18DA-474C-82CE-6B45BCF884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6" name="CustomShape 1" hidden="1">
          <a:extLst>
            <a:ext uri="{FF2B5EF4-FFF2-40B4-BE49-F238E27FC236}">
              <a16:creationId xmlns="" xmlns:a16="http://schemas.microsoft.com/office/drawing/2014/main" id="{84E813FE-54C9-4DFC-A3D9-484F71AA86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7" name="CustomShape 1" hidden="1">
          <a:extLst>
            <a:ext uri="{FF2B5EF4-FFF2-40B4-BE49-F238E27FC236}">
              <a16:creationId xmlns="" xmlns:a16="http://schemas.microsoft.com/office/drawing/2014/main" id="{19622F7A-5560-49E6-BDF3-9F1F20B02E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8" name="CustomShape 1" hidden="1">
          <a:extLst>
            <a:ext uri="{FF2B5EF4-FFF2-40B4-BE49-F238E27FC236}">
              <a16:creationId xmlns="" xmlns:a16="http://schemas.microsoft.com/office/drawing/2014/main" id="{8733676E-39A2-48AD-8855-059691B160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9" name="CustomShape 1" hidden="1">
          <a:extLst>
            <a:ext uri="{FF2B5EF4-FFF2-40B4-BE49-F238E27FC236}">
              <a16:creationId xmlns="" xmlns:a16="http://schemas.microsoft.com/office/drawing/2014/main" id="{A6675E0B-5FCF-4A3E-B0EC-2915B909AB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0" name="CustomShape 1" hidden="1">
          <a:extLst>
            <a:ext uri="{FF2B5EF4-FFF2-40B4-BE49-F238E27FC236}">
              <a16:creationId xmlns="" xmlns:a16="http://schemas.microsoft.com/office/drawing/2014/main" id="{C31398A6-794B-4658-8DC1-74577252968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1" name="CustomShape 1" hidden="1">
          <a:extLst>
            <a:ext uri="{FF2B5EF4-FFF2-40B4-BE49-F238E27FC236}">
              <a16:creationId xmlns="" xmlns:a16="http://schemas.microsoft.com/office/drawing/2014/main" id="{91D68074-5ABF-4B65-80F2-DD54FF79D9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2" name="CustomShape 1" hidden="1">
          <a:extLst>
            <a:ext uri="{FF2B5EF4-FFF2-40B4-BE49-F238E27FC236}">
              <a16:creationId xmlns="" xmlns:a16="http://schemas.microsoft.com/office/drawing/2014/main" id="{CA796DF0-5ADC-4788-A9B0-33DE59127E2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3" name="CustomShape 1" hidden="1">
          <a:extLst>
            <a:ext uri="{FF2B5EF4-FFF2-40B4-BE49-F238E27FC236}">
              <a16:creationId xmlns="" xmlns:a16="http://schemas.microsoft.com/office/drawing/2014/main" id="{D86FB529-B8B0-4C4E-9A5B-3E6D667031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4" name="CustomShape 1" hidden="1">
          <a:extLst>
            <a:ext uri="{FF2B5EF4-FFF2-40B4-BE49-F238E27FC236}">
              <a16:creationId xmlns="" xmlns:a16="http://schemas.microsoft.com/office/drawing/2014/main" id="{7F970885-A78A-4033-A310-52E9BD5892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5" name="CustomShape 1" hidden="1">
          <a:extLst>
            <a:ext uri="{FF2B5EF4-FFF2-40B4-BE49-F238E27FC236}">
              <a16:creationId xmlns="" xmlns:a16="http://schemas.microsoft.com/office/drawing/2014/main" id="{F89DC321-2124-4B03-8CE8-3A727E75E74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6" name="CustomShape 1" hidden="1">
          <a:extLst>
            <a:ext uri="{FF2B5EF4-FFF2-40B4-BE49-F238E27FC236}">
              <a16:creationId xmlns="" xmlns:a16="http://schemas.microsoft.com/office/drawing/2014/main" id="{60639B31-3261-4489-B2EC-98B9880D549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7" name="CustomShape 1" hidden="1">
          <a:extLst>
            <a:ext uri="{FF2B5EF4-FFF2-40B4-BE49-F238E27FC236}">
              <a16:creationId xmlns="" xmlns:a16="http://schemas.microsoft.com/office/drawing/2014/main" id="{3A7C3A6D-FABA-47B8-92EA-B4EC23E4366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8" name="CustomShape 1" hidden="1">
          <a:extLst>
            <a:ext uri="{FF2B5EF4-FFF2-40B4-BE49-F238E27FC236}">
              <a16:creationId xmlns="" xmlns:a16="http://schemas.microsoft.com/office/drawing/2014/main" id="{D5B82F14-1055-4826-9FC2-E5F2042BCB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9" name="CustomShape 1" hidden="1">
          <a:extLst>
            <a:ext uri="{FF2B5EF4-FFF2-40B4-BE49-F238E27FC236}">
              <a16:creationId xmlns="" xmlns:a16="http://schemas.microsoft.com/office/drawing/2014/main" id="{FF7EF64C-6E27-4588-B31C-43792F0A89A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0" name="CustomShape 1" hidden="1">
          <a:extLst>
            <a:ext uri="{FF2B5EF4-FFF2-40B4-BE49-F238E27FC236}">
              <a16:creationId xmlns="" xmlns:a16="http://schemas.microsoft.com/office/drawing/2014/main" id="{EAFE17A8-4807-43D3-90B1-67BDF3D0214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1" name="CustomShape 1" hidden="1">
          <a:extLst>
            <a:ext uri="{FF2B5EF4-FFF2-40B4-BE49-F238E27FC236}">
              <a16:creationId xmlns="" xmlns:a16="http://schemas.microsoft.com/office/drawing/2014/main" id="{A97E2C6A-DDBB-4E08-BF83-FE39EEAE68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2" name="CustomShape 1" hidden="1">
          <a:extLst>
            <a:ext uri="{FF2B5EF4-FFF2-40B4-BE49-F238E27FC236}">
              <a16:creationId xmlns="" xmlns:a16="http://schemas.microsoft.com/office/drawing/2014/main" id="{03915D39-8815-4A08-9ACE-D324058A51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3" name="CustomShape 1" hidden="1">
          <a:extLst>
            <a:ext uri="{FF2B5EF4-FFF2-40B4-BE49-F238E27FC236}">
              <a16:creationId xmlns="" xmlns:a16="http://schemas.microsoft.com/office/drawing/2014/main" id="{53004A9E-F712-4159-9210-137C624072C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4" name="CustomShape 1" hidden="1">
          <a:extLst>
            <a:ext uri="{FF2B5EF4-FFF2-40B4-BE49-F238E27FC236}">
              <a16:creationId xmlns="" xmlns:a16="http://schemas.microsoft.com/office/drawing/2014/main" id="{FD626389-8130-4B85-A3C7-28A9F230A69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5" name="CustomShape 1" hidden="1">
          <a:extLst>
            <a:ext uri="{FF2B5EF4-FFF2-40B4-BE49-F238E27FC236}">
              <a16:creationId xmlns="" xmlns:a16="http://schemas.microsoft.com/office/drawing/2014/main" id="{00496462-DC8D-42D0-84E4-38EAA5D66D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6" name="CustomShape 1" hidden="1">
          <a:extLst>
            <a:ext uri="{FF2B5EF4-FFF2-40B4-BE49-F238E27FC236}">
              <a16:creationId xmlns="" xmlns:a16="http://schemas.microsoft.com/office/drawing/2014/main" id="{28E9DBAA-9296-4658-A5BD-0FAA682270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7" name="CustomShape 1" hidden="1">
          <a:extLst>
            <a:ext uri="{FF2B5EF4-FFF2-40B4-BE49-F238E27FC236}">
              <a16:creationId xmlns="" xmlns:a16="http://schemas.microsoft.com/office/drawing/2014/main" id="{29B95E3E-BC3C-4693-AD3C-22B34BA4A9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8" name="CustomShape 1" hidden="1">
          <a:extLst>
            <a:ext uri="{FF2B5EF4-FFF2-40B4-BE49-F238E27FC236}">
              <a16:creationId xmlns="" xmlns:a16="http://schemas.microsoft.com/office/drawing/2014/main" id="{12997925-778B-41C1-9DBA-27BB7B0B59C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9" name="CustomShape 1" hidden="1">
          <a:extLst>
            <a:ext uri="{FF2B5EF4-FFF2-40B4-BE49-F238E27FC236}">
              <a16:creationId xmlns="" xmlns:a16="http://schemas.microsoft.com/office/drawing/2014/main" id="{DB9FF9C1-AA77-4B42-B4F1-0889C9B4A6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0" name="CustomShape 1" hidden="1">
          <a:extLst>
            <a:ext uri="{FF2B5EF4-FFF2-40B4-BE49-F238E27FC236}">
              <a16:creationId xmlns="" xmlns:a16="http://schemas.microsoft.com/office/drawing/2014/main" id="{3CEB468C-0CE0-421B-8F2C-B53EA144304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1" name="CustomShape 1" hidden="1">
          <a:extLst>
            <a:ext uri="{FF2B5EF4-FFF2-40B4-BE49-F238E27FC236}">
              <a16:creationId xmlns="" xmlns:a16="http://schemas.microsoft.com/office/drawing/2014/main" id="{E948B42C-ECC0-4C71-B680-BE12949C4C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2" name="CustomShape 1" hidden="1">
          <a:extLst>
            <a:ext uri="{FF2B5EF4-FFF2-40B4-BE49-F238E27FC236}">
              <a16:creationId xmlns="" xmlns:a16="http://schemas.microsoft.com/office/drawing/2014/main" id="{8952A8F3-C5BC-4067-8E6F-F129D3A98E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3" name="CustomShape 1" hidden="1">
          <a:extLst>
            <a:ext uri="{FF2B5EF4-FFF2-40B4-BE49-F238E27FC236}">
              <a16:creationId xmlns="" xmlns:a16="http://schemas.microsoft.com/office/drawing/2014/main" id="{D4CDC7EE-D916-4316-A586-54480EE2B12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4" name="CustomShape 1" hidden="1">
          <a:extLst>
            <a:ext uri="{FF2B5EF4-FFF2-40B4-BE49-F238E27FC236}">
              <a16:creationId xmlns="" xmlns:a16="http://schemas.microsoft.com/office/drawing/2014/main" id="{637E69E2-7FE1-4DDE-8252-714D611A5E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5" name="CustomShape 1" hidden="1">
          <a:extLst>
            <a:ext uri="{FF2B5EF4-FFF2-40B4-BE49-F238E27FC236}">
              <a16:creationId xmlns="" xmlns:a16="http://schemas.microsoft.com/office/drawing/2014/main" id="{CFA92E9E-EA18-48B6-A514-60ECE534EC9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6" name="CustomShape 1" hidden="1">
          <a:extLst>
            <a:ext uri="{FF2B5EF4-FFF2-40B4-BE49-F238E27FC236}">
              <a16:creationId xmlns="" xmlns:a16="http://schemas.microsoft.com/office/drawing/2014/main" id="{1F506B36-CBCA-48FA-852A-3350EF550CA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7" name="CustomShape 1" hidden="1">
          <a:extLst>
            <a:ext uri="{FF2B5EF4-FFF2-40B4-BE49-F238E27FC236}">
              <a16:creationId xmlns="" xmlns:a16="http://schemas.microsoft.com/office/drawing/2014/main" id="{F76DAC98-F457-4705-B8FA-FBBC6F31B66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8" name="CustomShape 1" hidden="1">
          <a:extLst>
            <a:ext uri="{FF2B5EF4-FFF2-40B4-BE49-F238E27FC236}">
              <a16:creationId xmlns="" xmlns:a16="http://schemas.microsoft.com/office/drawing/2014/main" id="{55D8E641-F514-4D0A-87D0-E8F7A807B6D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9" name="CustomShape 1" hidden="1">
          <a:extLst>
            <a:ext uri="{FF2B5EF4-FFF2-40B4-BE49-F238E27FC236}">
              <a16:creationId xmlns="" xmlns:a16="http://schemas.microsoft.com/office/drawing/2014/main" id="{5F9F340A-1D2F-45E2-BAAC-3946F79E2D3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0" name="CustomShape 1" hidden="1">
          <a:extLst>
            <a:ext uri="{FF2B5EF4-FFF2-40B4-BE49-F238E27FC236}">
              <a16:creationId xmlns="" xmlns:a16="http://schemas.microsoft.com/office/drawing/2014/main" id="{6262DDFA-D9A9-4FA2-9055-F11CDE1E01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1" name="CustomShape 1" hidden="1">
          <a:extLst>
            <a:ext uri="{FF2B5EF4-FFF2-40B4-BE49-F238E27FC236}">
              <a16:creationId xmlns="" xmlns:a16="http://schemas.microsoft.com/office/drawing/2014/main" id="{132DBC1A-F6D1-490B-992B-42EDF9C3575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2" name="CustomShape 1" hidden="1">
          <a:extLst>
            <a:ext uri="{FF2B5EF4-FFF2-40B4-BE49-F238E27FC236}">
              <a16:creationId xmlns="" xmlns:a16="http://schemas.microsoft.com/office/drawing/2014/main" id="{1B0D8167-654B-4FF5-B95B-160DC8F911C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3" name="CustomShape 1" hidden="1">
          <a:extLst>
            <a:ext uri="{FF2B5EF4-FFF2-40B4-BE49-F238E27FC236}">
              <a16:creationId xmlns="" xmlns:a16="http://schemas.microsoft.com/office/drawing/2014/main" id="{FE468AA0-05A3-44D2-8D7B-FFDE3472002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4" name="CustomShape 1" hidden="1">
          <a:extLst>
            <a:ext uri="{FF2B5EF4-FFF2-40B4-BE49-F238E27FC236}">
              <a16:creationId xmlns="" xmlns:a16="http://schemas.microsoft.com/office/drawing/2014/main" id="{43CC1D85-905E-4C2D-89BD-7DEB9D32E1D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5" name="CustomShape 1" hidden="1">
          <a:extLst>
            <a:ext uri="{FF2B5EF4-FFF2-40B4-BE49-F238E27FC236}">
              <a16:creationId xmlns="" xmlns:a16="http://schemas.microsoft.com/office/drawing/2014/main" id="{EA9454C2-C638-4273-B112-FEBADC8E86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6" name="CustomShape 1" hidden="1">
          <a:extLst>
            <a:ext uri="{FF2B5EF4-FFF2-40B4-BE49-F238E27FC236}">
              <a16:creationId xmlns="" xmlns:a16="http://schemas.microsoft.com/office/drawing/2014/main" id="{9CE18B8F-E386-4136-8DCC-FC788A38CE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7" name="CustomShape 1" hidden="1">
          <a:extLst>
            <a:ext uri="{FF2B5EF4-FFF2-40B4-BE49-F238E27FC236}">
              <a16:creationId xmlns="" xmlns:a16="http://schemas.microsoft.com/office/drawing/2014/main" id="{22FB66BD-D59A-44B8-891E-0B60A6A453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8" name="CustomShape 1" hidden="1">
          <a:extLst>
            <a:ext uri="{FF2B5EF4-FFF2-40B4-BE49-F238E27FC236}">
              <a16:creationId xmlns="" xmlns:a16="http://schemas.microsoft.com/office/drawing/2014/main" id="{8B901205-B183-41A1-A08C-B57058DBAF9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9" name="CustomShape 1" hidden="1">
          <a:extLst>
            <a:ext uri="{FF2B5EF4-FFF2-40B4-BE49-F238E27FC236}">
              <a16:creationId xmlns="" xmlns:a16="http://schemas.microsoft.com/office/drawing/2014/main" id="{F7FEE66C-6A9A-4CE2-B841-CC1CFEB71B3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0" name="CustomShape 1" hidden="1">
          <a:extLst>
            <a:ext uri="{FF2B5EF4-FFF2-40B4-BE49-F238E27FC236}">
              <a16:creationId xmlns="" xmlns:a16="http://schemas.microsoft.com/office/drawing/2014/main" id="{DBDD433E-901B-4FCE-8220-E4E33EC1D66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1" name="CustomShape 1" hidden="1">
          <a:extLst>
            <a:ext uri="{FF2B5EF4-FFF2-40B4-BE49-F238E27FC236}">
              <a16:creationId xmlns="" xmlns:a16="http://schemas.microsoft.com/office/drawing/2014/main" id="{3328156D-4E34-4331-8384-E772D523E3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2" name="CustomShape 1" hidden="1">
          <a:extLst>
            <a:ext uri="{FF2B5EF4-FFF2-40B4-BE49-F238E27FC236}">
              <a16:creationId xmlns="" xmlns:a16="http://schemas.microsoft.com/office/drawing/2014/main" id="{21E5A69C-95AA-4EF9-9CF4-40F009BA77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3" name="CustomShape 1" hidden="1">
          <a:extLst>
            <a:ext uri="{FF2B5EF4-FFF2-40B4-BE49-F238E27FC236}">
              <a16:creationId xmlns="" xmlns:a16="http://schemas.microsoft.com/office/drawing/2014/main" id="{D5E42DCC-5946-4BCE-860A-C1DB60F64A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4" name="CustomShape 1" hidden="1">
          <a:extLst>
            <a:ext uri="{FF2B5EF4-FFF2-40B4-BE49-F238E27FC236}">
              <a16:creationId xmlns="" xmlns:a16="http://schemas.microsoft.com/office/drawing/2014/main" id="{2CD8BD76-FE6B-4BAF-B9E7-0D5213877D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5" name="CustomShape 1" hidden="1">
          <a:extLst>
            <a:ext uri="{FF2B5EF4-FFF2-40B4-BE49-F238E27FC236}">
              <a16:creationId xmlns="" xmlns:a16="http://schemas.microsoft.com/office/drawing/2014/main" id="{A8B5D943-BAF9-4F49-B422-1B63E167C13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6" name="CustomShape 1" hidden="1">
          <a:extLst>
            <a:ext uri="{FF2B5EF4-FFF2-40B4-BE49-F238E27FC236}">
              <a16:creationId xmlns="" xmlns:a16="http://schemas.microsoft.com/office/drawing/2014/main" id="{9F68EDED-1561-4E72-888A-66F988057A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7" name="CustomShape 1" hidden="1">
          <a:extLst>
            <a:ext uri="{FF2B5EF4-FFF2-40B4-BE49-F238E27FC236}">
              <a16:creationId xmlns="" xmlns:a16="http://schemas.microsoft.com/office/drawing/2014/main" id="{4E895721-BBEB-48DD-9BDE-735B065C38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8" name="CustomShape 1" hidden="1">
          <a:extLst>
            <a:ext uri="{FF2B5EF4-FFF2-40B4-BE49-F238E27FC236}">
              <a16:creationId xmlns="" xmlns:a16="http://schemas.microsoft.com/office/drawing/2014/main" id="{E8459A07-12DD-4E23-B5E0-003964FF879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9" name="CustomShape 1" hidden="1">
          <a:extLst>
            <a:ext uri="{FF2B5EF4-FFF2-40B4-BE49-F238E27FC236}">
              <a16:creationId xmlns="" xmlns:a16="http://schemas.microsoft.com/office/drawing/2014/main" id="{36B01041-84B1-4528-8FDE-8A322A4B14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0" name="CustomShape 1" hidden="1">
          <a:extLst>
            <a:ext uri="{FF2B5EF4-FFF2-40B4-BE49-F238E27FC236}">
              <a16:creationId xmlns="" xmlns:a16="http://schemas.microsoft.com/office/drawing/2014/main" id="{CD9DA89A-636E-446C-81D9-7E5E291C7D6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1" name="CustomShape 1" hidden="1">
          <a:extLst>
            <a:ext uri="{FF2B5EF4-FFF2-40B4-BE49-F238E27FC236}">
              <a16:creationId xmlns="" xmlns:a16="http://schemas.microsoft.com/office/drawing/2014/main" id="{5725B8DC-5284-40AC-B081-00CDB56D9C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2" name="CustomShape 1" hidden="1">
          <a:extLst>
            <a:ext uri="{FF2B5EF4-FFF2-40B4-BE49-F238E27FC236}">
              <a16:creationId xmlns="" xmlns:a16="http://schemas.microsoft.com/office/drawing/2014/main" id="{9FEBAB28-E49D-4CB4-8ED7-A8E8A223941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3" name="CustomShape 1" hidden="1">
          <a:extLst>
            <a:ext uri="{FF2B5EF4-FFF2-40B4-BE49-F238E27FC236}">
              <a16:creationId xmlns="" xmlns:a16="http://schemas.microsoft.com/office/drawing/2014/main" id="{FCF1C0CB-AB0D-4008-9DE5-2604290525B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4" name="CustomShape 1" hidden="1">
          <a:extLst>
            <a:ext uri="{FF2B5EF4-FFF2-40B4-BE49-F238E27FC236}">
              <a16:creationId xmlns="" xmlns:a16="http://schemas.microsoft.com/office/drawing/2014/main" id="{590998B9-78C1-4E6D-A26C-771FB11C5C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5" name="CustomShape 1" hidden="1">
          <a:extLst>
            <a:ext uri="{FF2B5EF4-FFF2-40B4-BE49-F238E27FC236}">
              <a16:creationId xmlns="" xmlns:a16="http://schemas.microsoft.com/office/drawing/2014/main" id="{06758B20-E1E3-4F22-93C0-02C42E339A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6" name="CustomShape 1" hidden="1">
          <a:extLst>
            <a:ext uri="{FF2B5EF4-FFF2-40B4-BE49-F238E27FC236}">
              <a16:creationId xmlns="" xmlns:a16="http://schemas.microsoft.com/office/drawing/2014/main" id="{AE8EFF99-C552-43F6-8010-92403C11120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7" name="CustomShape 1" hidden="1">
          <a:extLst>
            <a:ext uri="{FF2B5EF4-FFF2-40B4-BE49-F238E27FC236}">
              <a16:creationId xmlns="" xmlns:a16="http://schemas.microsoft.com/office/drawing/2014/main" id="{E538ED52-6C8C-4EFD-99AE-BD71B77D85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8" name="CustomShape 1" hidden="1">
          <a:extLst>
            <a:ext uri="{FF2B5EF4-FFF2-40B4-BE49-F238E27FC236}">
              <a16:creationId xmlns="" xmlns:a16="http://schemas.microsoft.com/office/drawing/2014/main" id="{2A8291B7-90A8-4C68-A589-12B49CBCC71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9" name="CustomShape 1" hidden="1">
          <a:extLst>
            <a:ext uri="{FF2B5EF4-FFF2-40B4-BE49-F238E27FC236}">
              <a16:creationId xmlns="" xmlns:a16="http://schemas.microsoft.com/office/drawing/2014/main" id="{16B720EC-4BCF-4950-BC9B-DD78B81D5EC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0" name="CustomShape 1" hidden="1">
          <a:extLst>
            <a:ext uri="{FF2B5EF4-FFF2-40B4-BE49-F238E27FC236}">
              <a16:creationId xmlns="" xmlns:a16="http://schemas.microsoft.com/office/drawing/2014/main" id="{40CEFB48-EBBB-4197-8555-067BE0BAD7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1" name="CustomShape 1" hidden="1">
          <a:extLst>
            <a:ext uri="{FF2B5EF4-FFF2-40B4-BE49-F238E27FC236}">
              <a16:creationId xmlns="" xmlns:a16="http://schemas.microsoft.com/office/drawing/2014/main" id="{FAA254D5-573F-4143-9BD7-8B6BE32F1D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2" name="CustomShape 1" hidden="1">
          <a:extLst>
            <a:ext uri="{FF2B5EF4-FFF2-40B4-BE49-F238E27FC236}">
              <a16:creationId xmlns="" xmlns:a16="http://schemas.microsoft.com/office/drawing/2014/main" id="{C76613DD-D4E0-4504-B041-D34B0D1892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3" name="CustomShape 1" hidden="1">
          <a:extLst>
            <a:ext uri="{FF2B5EF4-FFF2-40B4-BE49-F238E27FC236}">
              <a16:creationId xmlns="" xmlns:a16="http://schemas.microsoft.com/office/drawing/2014/main" id="{F061BF14-5035-4DDF-B9D6-AE59343D47D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4" name="CustomShape 1" hidden="1">
          <a:extLst>
            <a:ext uri="{FF2B5EF4-FFF2-40B4-BE49-F238E27FC236}">
              <a16:creationId xmlns="" xmlns:a16="http://schemas.microsoft.com/office/drawing/2014/main" id="{043AB02D-674E-4B04-AD12-9564DC71B3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5" name="CustomShape 1" hidden="1">
          <a:extLst>
            <a:ext uri="{FF2B5EF4-FFF2-40B4-BE49-F238E27FC236}">
              <a16:creationId xmlns="" xmlns:a16="http://schemas.microsoft.com/office/drawing/2014/main" id="{C2CADF8E-B2A5-4EAC-85F9-A3692B93587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6" name="CustomShape 1" hidden="1">
          <a:extLst>
            <a:ext uri="{FF2B5EF4-FFF2-40B4-BE49-F238E27FC236}">
              <a16:creationId xmlns="" xmlns:a16="http://schemas.microsoft.com/office/drawing/2014/main" id="{8A75001F-C5BD-443A-B533-482585E0D6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7" name="CustomShape 1" hidden="1">
          <a:extLst>
            <a:ext uri="{FF2B5EF4-FFF2-40B4-BE49-F238E27FC236}">
              <a16:creationId xmlns="" xmlns:a16="http://schemas.microsoft.com/office/drawing/2014/main" id="{75C63335-9B44-41FF-87A7-8938911A4B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8" name="CustomShape 1" hidden="1">
          <a:extLst>
            <a:ext uri="{FF2B5EF4-FFF2-40B4-BE49-F238E27FC236}">
              <a16:creationId xmlns="" xmlns:a16="http://schemas.microsoft.com/office/drawing/2014/main" id="{E84FDFC9-877A-4761-B0C7-C4CA572573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9" name="CustomShape 1" hidden="1">
          <a:extLst>
            <a:ext uri="{FF2B5EF4-FFF2-40B4-BE49-F238E27FC236}">
              <a16:creationId xmlns="" xmlns:a16="http://schemas.microsoft.com/office/drawing/2014/main" id="{ADB9B610-70C3-466D-B27A-A17044A21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0" name="CustomShape 1" hidden="1">
          <a:extLst>
            <a:ext uri="{FF2B5EF4-FFF2-40B4-BE49-F238E27FC236}">
              <a16:creationId xmlns="" xmlns:a16="http://schemas.microsoft.com/office/drawing/2014/main" id="{394BDB2E-D93A-44D5-A79C-40FF8253D57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1" name="CustomShape 1" hidden="1">
          <a:extLst>
            <a:ext uri="{FF2B5EF4-FFF2-40B4-BE49-F238E27FC236}">
              <a16:creationId xmlns="" xmlns:a16="http://schemas.microsoft.com/office/drawing/2014/main" id="{0C1E1449-5A3A-4055-961B-24CC114FD4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2" name="CustomShape 1" hidden="1">
          <a:extLst>
            <a:ext uri="{FF2B5EF4-FFF2-40B4-BE49-F238E27FC236}">
              <a16:creationId xmlns="" xmlns:a16="http://schemas.microsoft.com/office/drawing/2014/main" id="{4F2A536E-72D2-42A3-BAD0-62ABFA943A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3" name="CustomShape 1" hidden="1">
          <a:extLst>
            <a:ext uri="{FF2B5EF4-FFF2-40B4-BE49-F238E27FC236}">
              <a16:creationId xmlns="" xmlns:a16="http://schemas.microsoft.com/office/drawing/2014/main" id="{85FC4D21-3F6C-4F9A-87F0-6A34FD16F8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4" name="CustomShape 1" hidden="1">
          <a:extLst>
            <a:ext uri="{FF2B5EF4-FFF2-40B4-BE49-F238E27FC236}">
              <a16:creationId xmlns="" xmlns:a16="http://schemas.microsoft.com/office/drawing/2014/main" id="{B9970FAF-A3E8-4488-9DF1-2249128D98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5" name="CustomShape 1" hidden="1">
          <a:extLst>
            <a:ext uri="{FF2B5EF4-FFF2-40B4-BE49-F238E27FC236}">
              <a16:creationId xmlns="" xmlns:a16="http://schemas.microsoft.com/office/drawing/2014/main" id="{6139E369-5390-4982-975F-71996FE263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6" name="CustomShape 1" hidden="1">
          <a:extLst>
            <a:ext uri="{FF2B5EF4-FFF2-40B4-BE49-F238E27FC236}">
              <a16:creationId xmlns="" xmlns:a16="http://schemas.microsoft.com/office/drawing/2014/main" id="{3CCCBAAE-21A5-4FA5-A7A2-BF9DE4FCAE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7" name="CustomShape 1" hidden="1">
          <a:extLst>
            <a:ext uri="{FF2B5EF4-FFF2-40B4-BE49-F238E27FC236}">
              <a16:creationId xmlns="" xmlns:a16="http://schemas.microsoft.com/office/drawing/2014/main" id="{18DDD644-7F21-4D2D-88E4-68FF3F6C54D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8" name="CustomShape 1" hidden="1">
          <a:extLst>
            <a:ext uri="{FF2B5EF4-FFF2-40B4-BE49-F238E27FC236}">
              <a16:creationId xmlns="" xmlns:a16="http://schemas.microsoft.com/office/drawing/2014/main" id="{C61B007B-1DE3-4D29-A6D7-8E1459A8E93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9" name="CustomShape 1" hidden="1">
          <a:extLst>
            <a:ext uri="{FF2B5EF4-FFF2-40B4-BE49-F238E27FC236}">
              <a16:creationId xmlns="" xmlns:a16="http://schemas.microsoft.com/office/drawing/2014/main" id="{EAC9A025-47F6-4725-8914-D9684961C6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0" name="CustomShape 1" hidden="1">
          <a:extLst>
            <a:ext uri="{FF2B5EF4-FFF2-40B4-BE49-F238E27FC236}">
              <a16:creationId xmlns="" xmlns:a16="http://schemas.microsoft.com/office/drawing/2014/main" id="{5147EEFD-EE38-4A35-9D21-44ADF0871AD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1" name="CustomShape 1" hidden="1">
          <a:extLst>
            <a:ext uri="{FF2B5EF4-FFF2-40B4-BE49-F238E27FC236}">
              <a16:creationId xmlns="" xmlns:a16="http://schemas.microsoft.com/office/drawing/2014/main" id="{B3D8D510-1C69-42D1-B733-CCA9D4379B5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2" name="CustomShape 1" hidden="1">
          <a:extLst>
            <a:ext uri="{FF2B5EF4-FFF2-40B4-BE49-F238E27FC236}">
              <a16:creationId xmlns="" xmlns:a16="http://schemas.microsoft.com/office/drawing/2014/main" id="{973E60E8-6D41-42ED-A4FE-9AAD1E50BCD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3" name="CustomShape 1" hidden="1">
          <a:extLst>
            <a:ext uri="{FF2B5EF4-FFF2-40B4-BE49-F238E27FC236}">
              <a16:creationId xmlns="" xmlns:a16="http://schemas.microsoft.com/office/drawing/2014/main" id="{66256213-C38C-4DB2-88D6-F3CB90F3E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4" name="CustomShape 1" hidden="1">
          <a:extLst>
            <a:ext uri="{FF2B5EF4-FFF2-40B4-BE49-F238E27FC236}">
              <a16:creationId xmlns="" xmlns:a16="http://schemas.microsoft.com/office/drawing/2014/main" id="{32C6D958-9BDE-4976-8D4D-57AB558091E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5" name="CustomShape 1" hidden="1">
          <a:extLst>
            <a:ext uri="{FF2B5EF4-FFF2-40B4-BE49-F238E27FC236}">
              <a16:creationId xmlns="" xmlns:a16="http://schemas.microsoft.com/office/drawing/2014/main" id="{5812D7FC-AA07-4854-B97A-42E190A9372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6" name="CustomShape 1" hidden="1">
          <a:extLst>
            <a:ext uri="{FF2B5EF4-FFF2-40B4-BE49-F238E27FC236}">
              <a16:creationId xmlns="" xmlns:a16="http://schemas.microsoft.com/office/drawing/2014/main" id="{56E7838B-A5B6-4776-BB7F-B0AF505A317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7" name="CustomShape 1" hidden="1">
          <a:extLst>
            <a:ext uri="{FF2B5EF4-FFF2-40B4-BE49-F238E27FC236}">
              <a16:creationId xmlns="" xmlns:a16="http://schemas.microsoft.com/office/drawing/2014/main" id="{789889CE-A433-402F-8B55-AEE1ED9611C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8" name="CustomShape 1" hidden="1">
          <a:extLst>
            <a:ext uri="{FF2B5EF4-FFF2-40B4-BE49-F238E27FC236}">
              <a16:creationId xmlns="" xmlns:a16="http://schemas.microsoft.com/office/drawing/2014/main" id="{BDD8F1C8-7A83-41D0-AC90-DF230FAC21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9" name="CustomShape 1" hidden="1">
          <a:extLst>
            <a:ext uri="{FF2B5EF4-FFF2-40B4-BE49-F238E27FC236}">
              <a16:creationId xmlns="" xmlns:a16="http://schemas.microsoft.com/office/drawing/2014/main" id="{A11D6431-8566-4BA3-A366-62EE0D0FE73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0" name="CustomShape 1" hidden="1">
          <a:extLst>
            <a:ext uri="{FF2B5EF4-FFF2-40B4-BE49-F238E27FC236}">
              <a16:creationId xmlns="" xmlns:a16="http://schemas.microsoft.com/office/drawing/2014/main" id="{D162B0C7-8FA3-4BEB-B0E3-8DDB7990E2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1" name="CustomShape 1" hidden="1">
          <a:extLst>
            <a:ext uri="{FF2B5EF4-FFF2-40B4-BE49-F238E27FC236}">
              <a16:creationId xmlns="" xmlns:a16="http://schemas.microsoft.com/office/drawing/2014/main" id="{DBDF7C7E-B557-48D7-A91E-7DCE87A6DF0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2" name="CustomShape 1" hidden="1">
          <a:extLst>
            <a:ext uri="{FF2B5EF4-FFF2-40B4-BE49-F238E27FC236}">
              <a16:creationId xmlns="" xmlns:a16="http://schemas.microsoft.com/office/drawing/2014/main" id="{B905C1EA-39D1-4F4A-B7C3-9600017F16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3" name="CustomShape 1" hidden="1">
          <a:extLst>
            <a:ext uri="{FF2B5EF4-FFF2-40B4-BE49-F238E27FC236}">
              <a16:creationId xmlns="" xmlns:a16="http://schemas.microsoft.com/office/drawing/2014/main" id="{FC662DE0-0C19-4852-82C8-D526CE99569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4" name="CustomShape 1" hidden="1">
          <a:extLst>
            <a:ext uri="{FF2B5EF4-FFF2-40B4-BE49-F238E27FC236}">
              <a16:creationId xmlns="" xmlns:a16="http://schemas.microsoft.com/office/drawing/2014/main" id="{29C8E41F-6A48-4D84-8DAD-5322A60A3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5" name="CustomShape 1" hidden="1">
          <a:extLst>
            <a:ext uri="{FF2B5EF4-FFF2-40B4-BE49-F238E27FC236}">
              <a16:creationId xmlns="" xmlns:a16="http://schemas.microsoft.com/office/drawing/2014/main" id="{1D0F51A0-8989-4BE5-BE8A-3ED7EE5476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6" name="CustomShape 1" hidden="1">
          <a:extLst>
            <a:ext uri="{FF2B5EF4-FFF2-40B4-BE49-F238E27FC236}">
              <a16:creationId xmlns="" xmlns:a16="http://schemas.microsoft.com/office/drawing/2014/main" id="{FA01AE87-AE8E-453F-BCE1-F76224E4BE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7" name="CustomShape 1" hidden="1">
          <a:extLst>
            <a:ext uri="{FF2B5EF4-FFF2-40B4-BE49-F238E27FC236}">
              <a16:creationId xmlns="" xmlns:a16="http://schemas.microsoft.com/office/drawing/2014/main" id="{D6FDF32B-C589-430A-B455-99CF8040CC6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8" name="CustomShape 1" hidden="1">
          <a:extLst>
            <a:ext uri="{FF2B5EF4-FFF2-40B4-BE49-F238E27FC236}">
              <a16:creationId xmlns="" xmlns:a16="http://schemas.microsoft.com/office/drawing/2014/main" id="{EE46AD72-E41C-4D6B-987F-2DA2C45D1A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9" name="CustomShape 1" hidden="1">
          <a:extLst>
            <a:ext uri="{FF2B5EF4-FFF2-40B4-BE49-F238E27FC236}">
              <a16:creationId xmlns="" xmlns:a16="http://schemas.microsoft.com/office/drawing/2014/main" id="{2D8F9FAA-32B1-49BB-9AA1-963D7FBE2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0" name="CustomShape 1" hidden="1">
          <a:extLst>
            <a:ext uri="{FF2B5EF4-FFF2-40B4-BE49-F238E27FC236}">
              <a16:creationId xmlns="" xmlns:a16="http://schemas.microsoft.com/office/drawing/2014/main" id="{AD291848-A5D9-428A-BB6B-3E9888C4AF9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1" name="CustomShape 1" hidden="1">
          <a:extLst>
            <a:ext uri="{FF2B5EF4-FFF2-40B4-BE49-F238E27FC236}">
              <a16:creationId xmlns="" xmlns:a16="http://schemas.microsoft.com/office/drawing/2014/main" id="{D6EA7DBD-FCE6-4075-A97D-27A9D61026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2" name="CustomShape 1" hidden="1">
          <a:extLst>
            <a:ext uri="{FF2B5EF4-FFF2-40B4-BE49-F238E27FC236}">
              <a16:creationId xmlns="" xmlns:a16="http://schemas.microsoft.com/office/drawing/2014/main" id="{59F108A1-0429-4AA7-9F69-4CABAB46C1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3" name="CustomShape 1" hidden="1">
          <a:extLst>
            <a:ext uri="{FF2B5EF4-FFF2-40B4-BE49-F238E27FC236}">
              <a16:creationId xmlns="" xmlns:a16="http://schemas.microsoft.com/office/drawing/2014/main" id="{4C1BD66F-FE55-403C-AA84-DC66FE4E3A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4" name="CustomShape 1" hidden="1">
          <a:extLst>
            <a:ext uri="{FF2B5EF4-FFF2-40B4-BE49-F238E27FC236}">
              <a16:creationId xmlns="" xmlns:a16="http://schemas.microsoft.com/office/drawing/2014/main" id="{42DEF5C8-2554-4627-A9CF-5BA786A389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5" name="CustomShape 1" hidden="1">
          <a:extLst>
            <a:ext uri="{FF2B5EF4-FFF2-40B4-BE49-F238E27FC236}">
              <a16:creationId xmlns="" xmlns:a16="http://schemas.microsoft.com/office/drawing/2014/main" id="{10ABDF1F-175D-4B69-99EA-082F206C1A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6" name="CustomShape 1" hidden="1">
          <a:extLst>
            <a:ext uri="{FF2B5EF4-FFF2-40B4-BE49-F238E27FC236}">
              <a16:creationId xmlns="" xmlns:a16="http://schemas.microsoft.com/office/drawing/2014/main" id="{DF7E0139-CE0C-49C0-9D5F-AE584BCC82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7" name="CustomShape 1" hidden="1">
          <a:extLst>
            <a:ext uri="{FF2B5EF4-FFF2-40B4-BE49-F238E27FC236}">
              <a16:creationId xmlns="" xmlns:a16="http://schemas.microsoft.com/office/drawing/2014/main" id="{F2CDF252-7F36-408D-BA8F-2D975C99028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8" name="CustomShape 1" hidden="1">
          <a:extLst>
            <a:ext uri="{FF2B5EF4-FFF2-40B4-BE49-F238E27FC236}">
              <a16:creationId xmlns="" xmlns:a16="http://schemas.microsoft.com/office/drawing/2014/main" id="{D54065A4-90F0-45BE-862C-DCE596E8FC9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9" name="CustomShape 1" hidden="1">
          <a:extLst>
            <a:ext uri="{FF2B5EF4-FFF2-40B4-BE49-F238E27FC236}">
              <a16:creationId xmlns="" xmlns:a16="http://schemas.microsoft.com/office/drawing/2014/main" id="{5058CA64-9607-4766-A3F3-A62A043E63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0" name="CustomShape 1" hidden="1">
          <a:extLst>
            <a:ext uri="{FF2B5EF4-FFF2-40B4-BE49-F238E27FC236}">
              <a16:creationId xmlns="" xmlns:a16="http://schemas.microsoft.com/office/drawing/2014/main" id="{196F49D7-F823-48B0-82A5-3A9767F0CE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1" name="CustomShape 1" hidden="1">
          <a:extLst>
            <a:ext uri="{FF2B5EF4-FFF2-40B4-BE49-F238E27FC236}">
              <a16:creationId xmlns="" xmlns:a16="http://schemas.microsoft.com/office/drawing/2014/main" id="{565E698A-07EE-4CC8-8408-FD0F2C6D711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2" name="CustomShape 1" hidden="1">
          <a:extLst>
            <a:ext uri="{FF2B5EF4-FFF2-40B4-BE49-F238E27FC236}">
              <a16:creationId xmlns="" xmlns:a16="http://schemas.microsoft.com/office/drawing/2014/main" id="{CED057B5-D3CE-4659-8254-D3B17C2C62D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3" name="CustomShape 1" hidden="1">
          <a:extLst>
            <a:ext uri="{FF2B5EF4-FFF2-40B4-BE49-F238E27FC236}">
              <a16:creationId xmlns="" xmlns:a16="http://schemas.microsoft.com/office/drawing/2014/main" id="{ECDF42C2-56D8-4B20-AA28-909BC240312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4" name="CustomShape 1" hidden="1">
          <a:extLst>
            <a:ext uri="{FF2B5EF4-FFF2-40B4-BE49-F238E27FC236}">
              <a16:creationId xmlns="" xmlns:a16="http://schemas.microsoft.com/office/drawing/2014/main" id="{9145CEBC-3BF2-49C7-B27F-7B6FAD1974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5" name="CustomShape 1" hidden="1">
          <a:extLst>
            <a:ext uri="{FF2B5EF4-FFF2-40B4-BE49-F238E27FC236}">
              <a16:creationId xmlns="" xmlns:a16="http://schemas.microsoft.com/office/drawing/2014/main" id="{8CB92A57-8775-4B07-85D7-5F68DA7647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6" name="CustomShape 1" hidden="1">
          <a:extLst>
            <a:ext uri="{FF2B5EF4-FFF2-40B4-BE49-F238E27FC236}">
              <a16:creationId xmlns="" xmlns:a16="http://schemas.microsoft.com/office/drawing/2014/main" id="{8C906D12-2FE1-48D4-B646-B8ACE457233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7" name="CustomShape 1" hidden="1">
          <a:extLst>
            <a:ext uri="{FF2B5EF4-FFF2-40B4-BE49-F238E27FC236}">
              <a16:creationId xmlns="" xmlns:a16="http://schemas.microsoft.com/office/drawing/2014/main" id="{F61EE4C3-124B-48B3-8839-D7A2FE9E73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8" name="CustomShape 1" hidden="1">
          <a:extLst>
            <a:ext uri="{FF2B5EF4-FFF2-40B4-BE49-F238E27FC236}">
              <a16:creationId xmlns="" xmlns:a16="http://schemas.microsoft.com/office/drawing/2014/main" id="{12E22EA3-0D84-4CCD-9A46-5BA170881C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9" name="CustomShape 1" hidden="1">
          <a:extLst>
            <a:ext uri="{FF2B5EF4-FFF2-40B4-BE49-F238E27FC236}">
              <a16:creationId xmlns="" xmlns:a16="http://schemas.microsoft.com/office/drawing/2014/main" id="{46A1278C-65C1-468B-979F-A70E0566B7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0" name="CustomShape 1" hidden="1">
          <a:extLst>
            <a:ext uri="{FF2B5EF4-FFF2-40B4-BE49-F238E27FC236}">
              <a16:creationId xmlns="" xmlns:a16="http://schemas.microsoft.com/office/drawing/2014/main" id="{D6EF04B1-6783-481A-AA47-3F05C318BB5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1" name="CustomShape 1" hidden="1">
          <a:extLst>
            <a:ext uri="{FF2B5EF4-FFF2-40B4-BE49-F238E27FC236}">
              <a16:creationId xmlns="" xmlns:a16="http://schemas.microsoft.com/office/drawing/2014/main" id="{BEA2A2FB-146A-4C2F-9107-824D0364FF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2" name="CustomShape 1" hidden="1">
          <a:extLst>
            <a:ext uri="{FF2B5EF4-FFF2-40B4-BE49-F238E27FC236}">
              <a16:creationId xmlns="" xmlns:a16="http://schemas.microsoft.com/office/drawing/2014/main" id="{A6BD0D9F-FECE-4165-9F1E-79FD5A98A7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3" name="CustomShape 1" hidden="1">
          <a:extLst>
            <a:ext uri="{FF2B5EF4-FFF2-40B4-BE49-F238E27FC236}">
              <a16:creationId xmlns="" xmlns:a16="http://schemas.microsoft.com/office/drawing/2014/main" id="{2AC6EF2C-BA30-401F-AD5B-D471180F7E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4" name="CustomShape 1" hidden="1">
          <a:extLst>
            <a:ext uri="{FF2B5EF4-FFF2-40B4-BE49-F238E27FC236}">
              <a16:creationId xmlns="" xmlns:a16="http://schemas.microsoft.com/office/drawing/2014/main" id="{E81C39AE-4974-428C-929D-67DD01C780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5" name="CustomShape 1" hidden="1">
          <a:extLst>
            <a:ext uri="{FF2B5EF4-FFF2-40B4-BE49-F238E27FC236}">
              <a16:creationId xmlns="" xmlns:a16="http://schemas.microsoft.com/office/drawing/2014/main" id="{C4F7F644-F9DC-4E03-868D-95EF297C893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6" name="CustomShape 1" hidden="1">
          <a:extLst>
            <a:ext uri="{FF2B5EF4-FFF2-40B4-BE49-F238E27FC236}">
              <a16:creationId xmlns="" xmlns:a16="http://schemas.microsoft.com/office/drawing/2014/main" id="{2B4DC273-38CF-48A8-B956-23238F7ADA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7" name="CustomShape 1" hidden="1">
          <a:extLst>
            <a:ext uri="{FF2B5EF4-FFF2-40B4-BE49-F238E27FC236}">
              <a16:creationId xmlns="" xmlns:a16="http://schemas.microsoft.com/office/drawing/2014/main" id="{55E984D4-96AB-41B0-84A0-79582EEA88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8" name="CustomShape 1" hidden="1">
          <a:extLst>
            <a:ext uri="{FF2B5EF4-FFF2-40B4-BE49-F238E27FC236}">
              <a16:creationId xmlns="" xmlns:a16="http://schemas.microsoft.com/office/drawing/2014/main" id="{DB75B751-CEE8-4272-A744-B514ADF65C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9" name="CustomShape 1" hidden="1">
          <a:extLst>
            <a:ext uri="{FF2B5EF4-FFF2-40B4-BE49-F238E27FC236}">
              <a16:creationId xmlns="" xmlns:a16="http://schemas.microsoft.com/office/drawing/2014/main" id="{E8DC4518-1291-4211-90D6-C02A639713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0" name="CustomShape 1" hidden="1">
          <a:extLst>
            <a:ext uri="{FF2B5EF4-FFF2-40B4-BE49-F238E27FC236}">
              <a16:creationId xmlns="" xmlns:a16="http://schemas.microsoft.com/office/drawing/2014/main" id="{B048B33D-DE6D-46C1-8DED-383BB9AEF4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1" name="CustomShape 1" hidden="1">
          <a:extLst>
            <a:ext uri="{FF2B5EF4-FFF2-40B4-BE49-F238E27FC236}">
              <a16:creationId xmlns="" xmlns:a16="http://schemas.microsoft.com/office/drawing/2014/main" id="{E2DD1536-40A6-40AD-A822-2C4EE34B4F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2" name="CustomShape 1" hidden="1">
          <a:extLst>
            <a:ext uri="{FF2B5EF4-FFF2-40B4-BE49-F238E27FC236}">
              <a16:creationId xmlns="" xmlns:a16="http://schemas.microsoft.com/office/drawing/2014/main" id="{CFCC790E-60BD-4408-8504-1CDACEB1ED7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3" name="CustomShape 1" hidden="1">
          <a:extLst>
            <a:ext uri="{FF2B5EF4-FFF2-40B4-BE49-F238E27FC236}">
              <a16:creationId xmlns="" xmlns:a16="http://schemas.microsoft.com/office/drawing/2014/main" id="{48C34CE7-F0A7-4E37-9EB1-A5D36E7207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4" name="CustomShape 1" hidden="1">
          <a:extLst>
            <a:ext uri="{FF2B5EF4-FFF2-40B4-BE49-F238E27FC236}">
              <a16:creationId xmlns="" xmlns:a16="http://schemas.microsoft.com/office/drawing/2014/main" id="{EB91DCAE-36AA-4630-AD9F-B47825D34C1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5" name="CustomShape 1" hidden="1">
          <a:extLst>
            <a:ext uri="{FF2B5EF4-FFF2-40B4-BE49-F238E27FC236}">
              <a16:creationId xmlns="" xmlns:a16="http://schemas.microsoft.com/office/drawing/2014/main" id="{174AF8BB-2B2A-42A1-B724-85AC912A5D6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6" name="CustomShape 1" hidden="1">
          <a:extLst>
            <a:ext uri="{FF2B5EF4-FFF2-40B4-BE49-F238E27FC236}">
              <a16:creationId xmlns="" xmlns:a16="http://schemas.microsoft.com/office/drawing/2014/main" id="{A0ADDEB0-7882-4675-8991-2250AE9FE8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7" name="CustomShape 1" hidden="1">
          <a:extLst>
            <a:ext uri="{FF2B5EF4-FFF2-40B4-BE49-F238E27FC236}">
              <a16:creationId xmlns="" xmlns:a16="http://schemas.microsoft.com/office/drawing/2014/main" id="{B403B0FC-0340-4167-87CC-C99F972CF3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8" name="CustomShape 1" hidden="1">
          <a:extLst>
            <a:ext uri="{FF2B5EF4-FFF2-40B4-BE49-F238E27FC236}">
              <a16:creationId xmlns="" xmlns:a16="http://schemas.microsoft.com/office/drawing/2014/main" id="{813A0398-6AE1-472A-B609-AC654A2C2B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9" name="CustomShape 1" hidden="1">
          <a:extLst>
            <a:ext uri="{FF2B5EF4-FFF2-40B4-BE49-F238E27FC236}">
              <a16:creationId xmlns="" xmlns:a16="http://schemas.microsoft.com/office/drawing/2014/main" id="{6AD85A86-617E-4447-96D3-F4A8D18FB16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0" name="CustomShape 1" hidden="1">
          <a:extLst>
            <a:ext uri="{FF2B5EF4-FFF2-40B4-BE49-F238E27FC236}">
              <a16:creationId xmlns="" xmlns:a16="http://schemas.microsoft.com/office/drawing/2014/main" id="{305DB329-3CA8-4E6E-9074-4CC55CBF5A8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1" name="CustomShape 1" hidden="1">
          <a:extLst>
            <a:ext uri="{FF2B5EF4-FFF2-40B4-BE49-F238E27FC236}">
              <a16:creationId xmlns="" xmlns:a16="http://schemas.microsoft.com/office/drawing/2014/main" id="{6A362986-0375-4903-BA7E-A546BF3E7B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2" name="CustomShape 1" hidden="1">
          <a:extLst>
            <a:ext uri="{FF2B5EF4-FFF2-40B4-BE49-F238E27FC236}">
              <a16:creationId xmlns="" xmlns:a16="http://schemas.microsoft.com/office/drawing/2014/main" id="{F5166896-A1BA-4419-A925-9EE589DFD22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3" name="CustomShape 1" hidden="1">
          <a:extLst>
            <a:ext uri="{FF2B5EF4-FFF2-40B4-BE49-F238E27FC236}">
              <a16:creationId xmlns="" xmlns:a16="http://schemas.microsoft.com/office/drawing/2014/main" id="{A78128EC-9326-4A5C-88C3-1257B0B867A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4" name="CustomShape 1" hidden="1">
          <a:extLst>
            <a:ext uri="{FF2B5EF4-FFF2-40B4-BE49-F238E27FC236}">
              <a16:creationId xmlns="" xmlns:a16="http://schemas.microsoft.com/office/drawing/2014/main" id="{794BE240-31B8-438A-A712-DC5AAA4202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5" name="CustomShape 1" hidden="1">
          <a:extLst>
            <a:ext uri="{FF2B5EF4-FFF2-40B4-BE49-F238E27FC236}">
              <a16:creationId xmlns="" xmlns:a16="http://schemas.microsoft.com/office/drawing/2014/main" id="{EB4A7AB2-B787-4722-9B21-7F6F6A309C6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6" name="CustomShape 1" hidden="1">
          <a:extLst>
            <a:ext uri="{FF2B5EF4-FFF2-40B4-BE49-F238E27FC236}">
              <a16:creationId xmlns="" xmlns:a16="http://schemas.microsoft.com/office/drawing/2014/main" id="{CF8EF6A8-CA94-4475-8E5F-98A923611F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7" name="CustomShape 1" hidden="1">
          <a:extLst>
            <a:ext uri="{FF2B5EF4-FFF2-40B4-BE49-F238E27FC236}">
              <a16:creationId xmlns="" xmlns:a16="http://schemas.microsoft.com/office/drawing/2014/main" id="{9675EDF7-7237-4FE5-A6C1-77AEA00A00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8" name="CustomShape 1" hidden="1">
          <a:extLst>
            <a:ext uri="{FF2B5EF4-FFF2-40B4-BE49-F238E27FC236}">
              <a16:creationId xmlns="" xmlns:a16="http://schemas.microsoft.com/office/drawing/2014/main" id="{9417293E-3F87-4BCE-9554-8273B3B4D65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9" name="CustomShape 1" hidden="1">
          <a:extLst>
            <a:ext uri="{FF2B5EF4-FFF2-40B4-BE49-F238E27FC236}">
              <a16:creationId xmlns="" xmlns:a16="http://schemas.microsoft.com/office/drawing/2014/main" id="{8DDE4894-49D4-455D-BAAC-60E6793997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0" name="CustomShape 1" hidden="1">
          <a:extLst>
            <a:ext uri="{FF2B5EF4-FFF2-40B4-BE49-F238E27FC236}">
              <a16:creationId xmlns="" xmlns:a16="http://schemas.microsoft.com/office/drawing/2014/main" id="{931B507E-419F-4DEE-BA39-E126376B266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1" name="CustomShape 1" hidden="1">
          <a:extLst>
            <a:ext uri="{FF2B5EF4-FFF2-40B4-BE49-F238E27FC236}">
              <a16:creationId xmlns="" xmlns:a16="http://schemas.microsoft.com/office/drawing/2014/main" id="{A13046B6-BD49-4807-9F1F-3EC5D32C510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2" name="CustomShape 1" hidden="1">
          <a:extLst>
            <a:ext uri="{FF2B5EF4-FFF2-40B4-BE49-F238E27FC236}">
              <a16:creationId xmlns="" xmlns:a16="http://schemas.microsoft.com/office/drawing/2014/main" id="{4F62D458-F8BD-4AF3-BCB7-A7AC886065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3" name="CustomShape 1" hidden="1">
          <a:extLst>
            <a:ext uri="{FF2B5EF4-FFF2-40B4-BE49-F238E27FC236}">
              <a16:creationId xmlns="" xmlns:a16="http://schemas.microsoft.com/office/drawing/2014/main" id="{31879950-1FC3-4640-80B9-2C58C4F725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4" name="CustomShape 1" hidden="1">
          <a:extLst>
            <a:ext uri="{FF2B5EF4-FFF2-40B4-BE49-F238E27FC236}">
              <a16:creationId xmlns="" xmlns:a16="http://schemas.microsoft.com/office/drawing/2014/main" id="{43D543AE-4A2C-4600-A6F2-3612148BE90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5" name="CustomShape 1" hidden="1">
          <a:extLst>
            <a:ext uri="{FF2B5EF4-FFF2-40B4-BE49-F238E27FC236}">
              <a16:creationId xmlns="" xmlns:a16="http://schemas.microsoft.com/office/drawing/2014/main" id="{B8B2F03B-B3D7-4134-BFF2-865FB2481BC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6" name="CustomShape 1" hidden="1">
          <a:extLst>
            <a:ext uri="{FF2B5EF4-FFF2-40B4-BE49-F238E27FC236}">
              <a16:creationId xmlns="" xmlns:a16="http://schemas.microsoft.com/office/drawing/2014/main" id="{E07B3EBA-AB4A-4D3B-BFFE-A898414BE7D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7" name="CustomShape 1" hidden="1">
          <a:extLst>
            <a:ext uri="{FF2B5EF4-FFF2-40B4-BE49-F238E27FC236}">
              <a16:creationId xmlns="" xmlns:a16="http://schemas.microsoft.com/office/drawing/2014/main" id="{78B2F40F-A872-47D6-8DD6-B8B8F6EFF6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8" name="CustomShape 1" hidden="1">
          <a:extLst>
            <a:ext uri="{FF2B5EF4-FFF2-40B4-BE49-F238E27FC236}">
              <a16:creationId xmlns="" xmlns:a16="http://schemas.microsoft.com/office/drawing/2014/main" id="{447CCDA3-0A9E-41E4-81D8-85B6E9D89D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9" name="CustomShape 1" hidden="1">
          <a:extLst>
            <a:ext uri="{FF2B5EF4-FFF2-40B4-BE49-F238E27FC236}">
              <a16:creationId xmlns="" xmlns:a16="http://schemas.microsoft.com/office/drawing/2014/main" id="{43B265D1-6D77-45D7-8005-C404A80E985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0" name="CustomShape 1" hidden="1">
          <a:extLst>
            <a:ext uri="{FF2B5EF4-FFF2-40B4-BE49-F238E27FC236}">
              <a16:creationId xmlns="" xmlns:a16="http://schemas.microsoft.com/office/drawing/2014/main" id="{8154B3D3-7B5B-46A4-BFD9-F611D55FC8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1" name="CustomShape 1" hidden="1">
          <a:extLst>
            <a:ext uri="{FF2B5EF4-FFF2-40B4-BE49-F238E27FC236}">
              <a16:creationId xmlns="" xmlns:a16="http://schemas.microsoft.com/office/drawing/2014/main" id="{24BEBCDC-EF58-40C4-A32A-A7E55C4FC1A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2" name="CustomShape 1" hidden="1">
          <a:extLst>
            <a:ext uri="{FF2B5EF4-FFF2-40B4-BE49-F238E27FC236}">
              <a16:creationId xmlns="" xmlns:a16="http://schemas.microsoft.com/office/drawing/2014/main" id="{2B198529-79B0-43AD-AA03-E044B67952F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3" name="CustomShape 1" hidden="1">
          <a:extLst>
            <a:ext uri="{FF2B5EF4-FFF2-40B4-BE49-F238E27FC236}">
              <a16:creationId xmlns="" xmlns:a16="http://schemas.microsoft.com/office/drawing/2014/main" id="{98ED9983-3E0A-4003-A73C-861648AEB0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4" name="CustomShape 1" hidden="1">
          <a:extLst>
            <a:ext uri="{FF2B5EF4-FFF2-40B4-BE49-F238E27FC236}">
              <a16:creationId xmlns="" xmlns:a16="http://schemas.microsoft.com/office/drawing/2014/main" id="{12DBA551-8879-45FB-B424-EDB2F368C6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5" name="CustomShape 1" hidden="1">
          <a:extLst>
            <a:ext uri="{FF2B5EF4-FFF2-40B4-BE49-F238E27FC236}">
              <a16:creationId xmlns="" xmlns:a16="http://schemas.microsoft.com/office/drawing/2014/main" id="{3FB2677E-2837-4239-B101-57D9D5C549E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6" name="CustomShape 1" hidden="1">
          <a:extLst>
            <a:ext uri="{FF2B5EF4-FFF2-40B4-BE49-F238E27FC236}">
              <a16:creationId xmlns="" xmlns:a16="http://schemas.microsoft.com/office/drawing/2014/main" id="{92AF1C89-EA9F-4B20-A699-CE90F362F4C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7" name="CustomShape 1" hidden="1">
          <a:extLst>
            <a:ext uri="{FF2B5EF4-FFF2-40B4-BE49-F238E27FC236}">
              <a16:creationId xmlns="" xmlns:a16="http://schemas.microsoft.com/office/drawing/2014/main" id="{ABEDC20C-CFB9-4CBC-B607-4821670518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8" name="CustomShape 1" hidden="1">
          <a:extLst>
            <a:ext uri="{FF2B5EF4-FFF2-40B4-BE49-F238E27FC236}">
              <a16:creationId xmlns="" xmlns:a16="http://schemas.microsoft.com/office/drawing/2014/main" id="{7517856E-017D-4E3C-AE37-B81C3ED91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9" name="CustomShape 1" hidden="1">
          <a:extLst>
            <a:ext uri="{FF2B5EF4-FFF2-40B4-BE49-F238E27FC236}">
              <a16:creationId xmlns="" xmlns:a16="http://schemas.microsoft.com/office/drawing/2014/main" id="{DA12B748-49D1-434D-993D-8C72ABEB2BB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0" name="CustomShape 1" hidden="1">
          <a:extLst>
            <a:ext uri="{FF2B5EF4-FFF2-40B4-BE49-F238E27FC236}">
              <a16:creationId xmlns="" xmlns:a16="http://schemas.microsoft.com/office/drawing/2014/main" id="{C22DDAEE-16C6-48E6-93CC-66BAC2E2DC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1" name="CustomShape 1" hidden="1">
          <a:extLst>
            <a:ext uri="{FF2B5EF4-FFF2-40B4-BE49-F238E27FC236}">
              <a16:creationId xmlns="" xmlns:a16="http://schemas.microsoft.com/office/drawing/2014/main" id="{D3328274-B054-4334-BECA-3EB60946CC8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2" name="CustomShape 1" hidden="1">
          <a:extLst>
            <a:ext uri="{FF2B5EF4-FFF2-40B4-BE49-F238E27FC236}">
              <a16:creationId xmlns="" xmlns:a16="http://schemas.microsoft.com/office/drawing/2014/main" id="{E658EBAD-EACF-4597-A590-802CD2FA08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3" name="CustomShape 1" hidden="1">
          <a:extLst>
            <a:ext uri="{FF2B5EF4-FFF2-40B4-BE49-F238E27FC236}">
              <a16:creationId xmlns="" xmlns:a16="http://schemas.microsoft.com/office/drawing/2014/main" id="{0D8147FE-47FF-4C97-A6BD-C795A9A064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4" name="CustomShape 1" hidden="1">
          <a:extLst>
            <a:ext uri="{FF2B5EF4-FFF2-40B4-BE49-F238E27FC236}">
              <a16:creationId xmlns="" xmlns:a16="http://schemas.microsoft.com/office/drawing/2014/main" id="{8E529E8C-CEBD-4C5D-B063-B612E9761B8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5" name="CustomShape 1" hidden="1">
          <a:extLst>
            <a:ext uri="{FF2B5EF4-FFF2-40B4-BE49-F238E27FC236}">
              <a16:creationId xmlns="" xmlns:a16="http://schemas.microsoft.com/office/drawing/2014/main" id="{1EBCF88A-E3D0-43A9-B3B5-E2E2415C25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6" name="CustomShape 1" hidden="1">
          <a:extLst>
            <a:ext uri="{FF2B5EF4-FFF2-40B4-BE49-F238E27FC236}">
              <a16:creationId xmlns="" xmlns:a16="http://schemas.microsoft.com/office/drawing/2014/main" id="{69929416-6204-44F1-AC23-9557E7628F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7" name="CustomShape 1" hidden="1">
          <a:extLst>
            <a:ext uri="{FF2B5EF4-FFF2-40B4-BE49-F238E27FC236}">
              <a16:creationId xmlns="" xmlns:a16="http://schemas.microsoft.com/office/drawing/2014/main" id="{0F8828A3-831A-42E9-BFDC-F2A930A6014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8" name="CustomShape 1" hidden="1">
          <a:extLst>
            <a:ext uri="{FF2B5EF4-FFF2-40B4-BE49-F238E27FC236}">
              <a16:creationId xmlns="" xmlns:a16="http://schemas.microsoft.com/office/drawing/2014/main" id="{4002C952-8F8C-49B6-A30F-9865D40E8F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9" name="CustomShape 1" hidden="1">
          <a:extLst>
            <a:ext uri="{FF2B5EF4-FFF2-40B4-BE49-F238E27FC236}">
              <a16:creationId xmlns="" xmlns:a16="http://schemas.microsoft.com/office/drawing/2014/main" id="{58C01DF9-2A1F-4F63-A149-A9E72B18B1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0" name="CustomShape 1" hidden="1">
          <a:extLst>
            <a:ext uri="{FF2B5EF4-FFF2-40B4-BE49-F238E27FC236}">
              <a16:creationId xmlns="" xmlns:a16="http://schemas.microsoft.com/office/drawing/2014/main" id="{BADF7394-1C97-44B5-9EEE-7078159259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1" name="CustomShape 1" hidden="1">
          <a:extLst>
            <a:ext uri="{FF2B5EF4-FFF2-40B4-BE49-F238E27FC236}">
              <a16:creationId xmlns="" xmlns:a16="http://schemas.microsoft.com/office/drawing/2014/main" id="{CB76B385-E8DA-486C-8E85-AC334AE79CC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2" name="CustomShape 1" hidden="1">
          <a:extLst>
            <a:ext uri="{FF2B5EF4-FFF2-40B4-BE49-F238E27FC236}">
              <a16:creationId xmlns="" xmlns:a16="http://schemas.microsoft.com/office/drawing/2014/main" id="{BF85EBC0-1334-448F-827D-69D0E488DF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3" name="CustomShape 1" hidden="1">
          <a:extLst>
            <a:ext uri="{FF2B5EF4-FFF2-40B4-BE49-F238E27FC236}">
              <a16:creationId xmlns="" xmlns:a16="http://schemas.microsoft.com/office/drawing/2014/main" id="{B11EAC5D-B969-4F64-B390-849BE6FE29B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4" name="CustomShape 1" hidden="1">
          <a:extLst>
            <a:ext uri="{FF2B5EF4-FFF2-40B4-BE49-F238E27FC236}">
              <a16:creationId xmlns="" xmlns:a16="http://schemas.microsoft.com/office/drawing/2014/main" id="{8EC7B2DB-6826-42DD-A540-AB60C06A8CF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5" name="CustomShape 1" hidden="1">
          <a:extLst>
            <a:ext uri="{FF2B5EF4-FFF2-40B4-BE49-F238E27FC236}">
              <a16:creationId xmlns="" xmlns:a16="http://schemas.microsoft.com/office/drawing/2014/main" id="{E6FF67FA-C912-483A-BACD-5AD2C474F2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6" name="CustomShape 1" hidden="1">
          <a:extLst>
            <a:ext uri="{FF2B5EF4-FFF2-40B4-BE49-F238E27FC236}">
              <a16:creationId xmlns="" xmlns:a16="http://schemas.microsoft.com/office/drawing/2014/main" id="{76E5D538-C9F7-4AD2-80A2-CFB99B2E7B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7" name="CustomShape 1" hidden="1">
          <a:extLst>
            <a:ext uri="{FF2B5EF4-FFF2-40B4-BE49-F238E27FC236}">
              <a16:creationId xmlns="" xmlns:a16="http://schemas.microsoft.com/office/drawing/2014/main" id="{33C51EC7-C5EA-497E-9A4C-4FF3B397B5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8" name="CustomShape 1" hidden="1">
          <a:extLst>
            <a:ext uri="{FF2B5EF4-FFF2-40B4-BE49-F238E27FC236}">
              <a16:creationId xmlns="" xmlns:a16="http://schemas.microsoft.com/office/drawing/2014/main" id="{1161E5A0-0694-42B5-9E56-6D54BD4CD7F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9" name="CustomShape 1" hidden="1">
          <a:extLst>
            <a:ext uri="{FF2B5EF4-FFF2-40B4-BE49-F238E27FC236}">
              <a16:creationId xmlns="" xmlns:a16="http://schemas.microsoft.com/office/drawing/2014/main" id="{06EBF17F-1255-4A0D-9671-51231ACB0B5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0" name="CustomShape 1" hidden="1">
          <a:extLst>
            <a:ext uri="{FF2B5EF4-FFF2-40B4-BE49-F238E27FC236}">
              <a16:creationId xmlns="" xmlns:a16="http://schemas.microsoft.com/office/drawing/2014/main" id="{82718731-6356-4AA4-9624-D100CF3A4B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1" name="CustomShape 1" hidden="1">
          <a:extLst>
            <a:ext uri="{FF2B5EF4-FFF2-40B4-BE49-F238E27FC236}">
              <a16:creationId xmlns="" xmlns:a16="http://schemas.microsoft.com/office/drawing/2014/main" id="{4ACA2300-E3E8-40CB-9A19-0035486D5E7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2" name="CustomShape 1" hidden="1">
          <a:extLst>
            <a:ext uri="{FF2B5EF4-FFF2-40B4-BE49-F238E27FC236}">
              <a16:creationId xmlns="" xmlns:a16="http://schemas.microsoft.com/office/drawing/2014/main" id="{DFE6CFE4-D8BA-4670-967A-A122B3D898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3" name="CustomShape 1" hidden="1">
          <a:extLst>
            <a:ext uri="{FF2B5EF4-FFF2-40B4-BE49-F238E27FC236}">
              <a16:creationId xmlns="" xmlns:a16="http://schemas.microsoft.com/office/drawing/2014/main" id="{7741A0A3-AD25-49F3-A4AA-63FDD3FF5AB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4" name="CustomShape 1" hidden="1">
          <a:extLst>
            <a:ext uri="{FF2B5EF4-FFF2-40B4-BE49-F238E27FC236}">
              <a16:creationId xmlns="" xmlns:a16="http://schemas.microsoft.com/office/drawing/2014/main" id="{7118A507-B721-45BB-BD58-26D14AB6916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5" name="CustomShape 1" hidden="1">
          <a:extLst>
            <a:ext uri="{FF2B5EF4-FFF2-40B4-BE49-F238E27FC236}">
              <a16:creationId xmlns="" xmlns:a16="http://schemas.microsoft.com/office/drawing/2014/main" id="{B274B8B4-BCC0-4CFB-8E3B-C8AB382F88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6" name="CustomShape 1" hidden="1">
          <a:extLst>
            <a:ext uri="{FF2B5EF4-FFF2-40B4-BE49-F238E27FC236}">
              <a16:creationId xmlns="" xmlns:a16="http://schemas.microsoft.com/office/drawing/2014/main" id="{064A9C42-7442-4A1C-8A79-60B1C62573E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7" name="CustomShape 1" hidden="1">
          <a:extLst>
            <a:ext uri="{FF2B5EF4-FFF2-40B4-BE49-F238E27FC236}">
              <a16:creationId xmlns="" xmlns:a16="http://schemas.microsoft.com/office/drawing/2014/main" id="{4871BC3E-D110-4C5D-927C-F4F170EFD3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8" name="CustomShape 1" hidden="1">
          <a:extLst>
            <a:ext uri="{FF2B5EF4-FFF2-40B4-BE49-F238E27FC236}">
              <a16:creationId xmlns="" xmlns:a16="http://schemas.microsoft.com/office/drawing/2014/main" id="{7AC88B2E-920B-4526-B3BE-6EB2171AA81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9" name="CustomShape 1" hidden="1">
          <a:extLst>
            <a:ext uri="{FF2B5EF4-FFF2-40B4-BE49-F238E27FC236}">
              <a16:creationId xmlns="" xmlns:a16="http://schemas.microsoft.com/office/drawing/2014/main" id="{A1827BA6-5EBA-42E3-8F4B-992EA1661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0" name="CustomShape 1" hidden="1">
          <a:extLst>
            <a:ext uri="{FF2B5EF4-FFF2-40B4-BE49-F238E27FC236}">
              <a16:creationId xmlns="" xmlns:a16="http://schemas.microsoft.com/office/drawing/2014/main" id="{6FA11445-26E1-41F0-A8CC-D07D95AFA0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1" name="CustomShape 1" hidden="1">
          <a:extLst>
            <a:ext uri="{FF2B5EF4-FFF2-40B4-BE49-F238E27FC236}">
              <a16:creationId xmlns="" xmlns:a16="http://schemas.microsoft.com/office/drawing/2014/main" id="{1F8AF963-F79B-4314-B94C-8D5CF0CF6B8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2" name="CustomShape 1" hidden="1">
          <a:extLst>
            <a:ext uri="{FF2B5EF4-FFF2-40B4-BE49-F238E27FC236}">
              <a16:creationId xmlns="" xmlns:a16="http://schemas.microsoft.com/office/drawing/2014/main" id="{89E55E4C-8106-4F23-AAE0-C476EC071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3" name="CustomShape 1" hidden="1">
          <a:extLst>
            <a:ext uri="{FF2B5EF4-FFF2-40B4-BE49-F238E27FC236}">
              <a16:creationId xmlns="" xmlns:a16="http://schemas.microsoft.com/office/drawing/2014/main" id="{E0A743B0-670F-407C-A02D-AC292FE95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4" name="CustomShape 1" hidden="1">
          <a:extLst>
            <a:ext uri="{FF2B5EF4-FFF2-40B4-BE49-F238E27FC236}">
              <a16:creationId xmlns="" xmlns:a16="http://schemas.microsoft.com/office/drawing/2014/main" id="{F216D019-8688-4B38-9A46-DA34C579BC4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5" name="CustomShape 1" hidden="1">
          <a:extLst>
            <a:ext uri="{FF2B5EF4-FFF2-40B4-BE49-F238E27FC236}">
              <a16:creationId xmlns="" xmlns:a16="http://schemas.microsoft.com/office/drawing/2014/main" id="{B22ADBC8-5B6A-4C92-8D40-08F9BD0A206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6" name="CustomShape 1" hidden="1">
          <a:extLst>
            <a:ext uri="{FF2B5EF4-FFF2-40B4-BE49-F238E27FC236}">
              <a16:creationId xmlns="" xmlns:a16="http://schemas.microsoft.com/office/drawing/2014/main" id="{5A985110-9C19-45E5-8227-E60C7600D3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7" name="CustomShape 1" hidden="1">
          <a:extLst>
            <a:ext uri="{FF2B5EF4-FFF2-40B4-BE49-F238E27FC236}">
              <a16:creationId xmlns="" xmlns:a16="http://schemas.microsoft.com/office/drawing/2014/main" id="{BE5C1413-DB2D-4685-BFAD-BFC61BF1D7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8" name="CustomShape 1" hidden="1">
          <a:extLst>
            <a:ext uri="{FF2B5EF4-FFF2-40B4-BE49-F238E27FC236}">
              <a16:creationId xmlns="" xmlns:a16="http://schemas.microsoft.com/office/drawing/2014/main" id="{EEFB5579-DDBA-4062-923A-B1888D396C3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9" name="CustomShape 1" hidden="1">
          <a:extLst>
            <a:ext uri="{FF2B5EF4-FFF2-40B4-BE49-F238E27FC236}">
              <a16:creationId xmlns="" xmlns:a16="http://schemas.microsoft.com/office/drawing/2014/main" id="{E135709C-0AA0-45F9-9485-D1FA384154D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0" name="CustomShape 1" hidden="1">
          <a:extLst>
            <a:ext uri="{FF2B5EF4-FFF2-40B4-BE49-F238E27FC236}">
              <a16:creationId xmlns="" xmlns:a16="http://schemas.microsoft.com/office/drawing/2014/main" id="{96C6F037-1C0A-438B-96D7-90DFA33632C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1" name="CustomShape 1" hidden="1">
          <a:extLst>
            <a:ext uri="{FF2B5EF4-FFF2-40B4-BE49-F238E27FC236}">
              <a16:creationId xmlns="" xmlns:a16="http://schemas.microsoft.com/office/drawing/2014/main" id="{DBACA8C8-711F-4217-91F3-608D09DE02B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2" name="CustomShape 1" hidden="1">
          <a:extLst>
            <a:ext uri="{FF2B5EF4-FFF2-40B4-BE49-F238E27FC236}">
              <a16:creationId xmlns="" xmlns:a16="http://schemas.microsoft.com/office/drawing/2014/main" id="{6784680B-FD90-474F-A105-9408A813FD1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3" name="CustomShape 1" hidden="1">
          <a:extLst>
            <a:ext uri="{FF2B5EF4-FFF2-40B4-BE49-F238E27FC236}">
              <a16:creationId xmlns="" xmlns:a16="http://schemas.microsoft.com/office/drawing/2014/main" id="{A2907054-4567-4EC5-BB2F-00555FDEA4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4" name="CustomShape 1" hidden="1">
          <a:extLst>
            <a:ext uri="{FF2B5EF4-FFF2-40B4-BE49-F238E27FC236}">
              <a16:creationId xmlns="" xmlns:a16="http://schemas.microsoft.com/office/drawing/2014/main" id="{0DD52D12-A239-4163-AC4E-8F03B1BB2F2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5" name="CustomShape 1" hidden="1">
          <a:extLst>
            <a:ext uri="{FF2B5EF4-FFF2-40B4-BE49-F238E27FC236}">
              <a16:creationId xmlns="" xmlns:a16="http://schemas.microsoft.com/office/drawing/2014/main" id="{2F0361C1-3A8A-47C6-8D38-D0015B69BD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6" name="CustomShape 1" hidden="1">
          <a:extLst>
            <a:ext uri="{FF2B5EF4-FFF2-40B4-BE49-F238E27FC236}">
              <a16:creationId xmlns="" xmlns:a16="http://schemas.microsoft.com/office/drawing/2014/main" id="{3A9A1E9B-67DB-4552-892A-F85A5ED7533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7" name="CustomShape 1" hidden="1">
          <a:extLst>
            <a:ext uri="{FF2B5EF4-FFF2-40B4-BE49-F238E27FC236}">
              <a16:creationId xmlns="" xmlns:a16="http://schemas.microsoft.com/office/drawing/2014/main" id="{09DB44A1-5FF8-4430-8050-708E677C15E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8" name="CustomShape 1" hidden="1">
          <a:extLst>
            <a:ext uri="{FF2B5EF4-FFF2-40B4-BE49-F238E27FC236}">
              <a16:creationId xmlns="" xmlns:a16="http://schemas.microsoft.com/office/drawing/2014/main" id="{05FDE5BE-B89E-46E7-8E15-74114EDE45B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9" name="CustomShape 1" hidden="1">
          <a:extLst>
            <a:ext uri="{FF2B5EF4-FFF2-40B4-BE49-F238E27FC236}">
              <a16:creationId xmlns="" xmlns:a16="http://schemas.microsoft.com/office/drawing/2014/main" id="{D6544F78-40BD-4392-BC8B-7175DF9135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0" name="CustomShape 1" hidden="1">
          <a:extLst>
            <a:ext uri="{FF2B5EF4-FFF2-40B4-BE49-F238E27FC236}">
              <a16:creationId xmlns="" xmlns:a16="http://schemas.microsoft.com/office/drawing/2014/main" id="{AE7ED30B-4994-415B-8997-38A65A0889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1" name="CustomShape 1" hidden="1">
          <a:extLst>
            <a:ext uri="{FF2B5EF4-FFF2-40B4-BE49-F238E27FC236}">
              <a16:creationId xmlns="" xmlns:a16="http://schemas.microsoft.com/office/drawing/2014/main" id="{61243EE8-4323-45EB-9B14-8B84EA669D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2" name="CustomShape 1" hidden="1">
          <a:extLst>
            <a:ext uri="{FF2B5EF4-FFF2-40B4-BE49-F238E27FC236}">
              <a16:creationId xmlns="" xmlns:a16="http://schemas.microsoft.com/office/drawing/2014/main" id="{D4ECE57B-6AD5-4865-9547-985A5018AC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3" name="CustomShape 1" hidden="1">
          <a:extLst>
            <a:ext uri="{FF2B5EF4-FFF2-40B4-BE49-F238E27FC236}">
              <a16:creationId xmlns="" xmlns:a16="http://schemas.microsoft.com/office/drawing/2014/main" id="{2BDA7E58-B99E-4C39-8EBF-845705D330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4" name="CustomShape 1" hidden="1">
          <a:extLst>
            <a:ext uri="{FF2B5EF4-FFF2-40B4-BE49-F238E27FC236}">
              <a16:creationId xmlns="" xmlns:a16="http://schemas.microsoft.com/office/drawing/2014/main" id="{201E1BD1-9655-409C-8B1F-32F4390E8BF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5" name="CustomShape 1" hidden="1">
          <a:extLst>
            <a:ext uri="{FF2B5EF4-FFF2-40B4-BE49-F238E27FC236}">
              <a16:creationId xmlns="" xmlns:a16="http://schemas.microsoft.com/office/drawing/2014/main" id="{AB721D22-CA4C-49BF-927F-B40C8838C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6" name="CustomShape 1" hidden="1">
          <a:extLst>
            <a:ext uri="{FF2B5EF4-FFF2-40B4-BE49-F238E27FC236}">
              <a16:creationId xmlns="" xmlns:a16="http://schemas.microsoft.com/office/drawing/2014/main" id="{061DFADC-939F-4B7D-846B-B19733550B1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7" name="CustomShape 1" hidden="1">
          <a:extLst>
            <a:ext uri="{FF2B5EF4-FFF2-40B4-BE49-F238E27FC236}">
              <a16:creationId xmlns="" xmlns:a16="http://schemas.microsoft.com/office/drawing/2014/main" id="{C47586C7-093E-48B1-BFFB-33863CB5DA9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8" name="CustomShape 1" hidden="1">
          <a:extLst>
            <a:ext uri="{FF2B5EF4-FFF2-40B4-BE49-F238E27FC236}">
              <a16:creationId xmlns="" xmlns:a16="http://schemas.microsoft.com/office/drawing/2014/main" id="{CA694A6C-6CA4-43EA-B8F8-79EF7FC8CA4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9" name="CustomShape 1" hidden="1">
          <a:extLst>
            <a:ext uri="{FF2B5EF4-FFF2-40B4-BE49-F238E27FC236}">
              <a16:creationId xmlns="" xmlns:a16="http://schemas.microsoft.com/office/drawing/2014/main" id="{58841234-3C02-4DE4-B569-8AC2BE19CF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0" name="CustomShape 1" hidden="1">
          <a:extLst>
            <a:ext uri="{FF2B5EF4-FFF2-40B4-BE49-F238E27FC236}">
              <a16:creationId xmlns="" xmlns:a16="http://schemas.microsoft.com/office/drawing/2014/main" id="{BA51568C-971D-435A-B4A2-CA87FE31D9E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1" name="CustomShape 1" hidden="1">
          <a:extLst>
            <a:ext uri="{FF2B5EF4-FFF2-40B4-BE49-F238E27FC236}">
              <a16:creationId xmlns="" xmlns:a16="http://schemas.microsoft.com/office/drawing/2014/main" id="{226D9040-54CA-41EC-95F8-351B402013C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2" name="CustomShape 1" hidden="1">
          <a:extLst>
            <a:ext uri="{FF2B5EF4-FFF2-40B4-BE49-F238E27FC236}">
              <a16:creationId xmlns="" xmlns:a16="http://schemas.microsoft.com/office/drawing/2014/main" id="{DC2A92EC-C5C9-4708-8F90-3E805C561F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3" name="CustomShape 1" hidden="1">
          <a:extLst>
            <a:ext uri="{FF2B5EF4-FFF2-40B4-BE49-F238E27FC236}">
              <a16:creationId xmlns="" xmlns:a16="http://schemas.microsoft.com/office/drawing/2014/main" id="{EA3A02F2-85AA-432D-9C59-E996342EFC3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4" name="CustomShape 1" hidden="1">
          <a:extLst>
            <a:ext uri="{FF2B5EF4-FFF2-40B4-BE49-F238E27FC236}">
              <a16:creationId xmlns="" xmlns:a16="http://schemas.microsoft.com/office/drawing/2014/main" id="{6E46BB2E-B448-4487-A307-5232F67C2B4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5" name="CustomShape 1" hidden="1">
          <a:extLst>
            <a:ext uri="{FF2B5EF4-FFF2-40B4-BE49-F238E27FC236}">
              <a16:creationId xmlns="" xmlns:a16="http://schemas.microsoft.com/office/drawing/2014/main" id="{84B44858-3708-4A84-AE9C-B0C309CC20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6" name="CustomShape 1" hidden="1">
          <a:extLst>
            <a:ext uri="{FF2B5EF4-FFF2-40B4-BE49-F238E27FC236}">
              <a16:creationId xmlns="" xmlns:a16="http://schemas.microsoft.com/office/drawing/2014/main" id="{6F46615E-030D-4EBB-9AD9-793DC1FD708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7" name="CustomShape 1" hidden="1">
          <a:extLst>
            <a:ext uri="{FF2B5EF4-FFF2-40B4-BE49-F238E27FC236}">
              <a16:creationId xmlns="" xmlns:a16="http://schemas.microsoft.com/office/drawing/2014/main" id="{3829F8F0-483B-4762-A910-9348A57924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8" name="CustomShape 1" hidden="1">
          <a:extLst>
            <a:ext uri="{FF2B5EF4-FFF2-40B4-BE49-F238E27FC236}">
              <a16:creationId xmlns="" xmlns:a16="http://schemas.microsoft.com/office/drawing/2014/main" id="{78E6D7E0-F501-4D72-9E65-C57F8D36F9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9" name="CustomShape 1" hidden="1">
          <a:extLst>
            <a:ext uri="{FF2B5EF4-FFF2-40B4-BE49-F238E27FC236}">
              <a16:creationId xmlns="" xmlns:a16="http://schemas.microsoft.com/office/drawing/2014/main" id="{8FA225BC-93BC-4BC1-9202-7EDFAC68EF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0" name="CustomShape 1" hidden="1">
          <a:extLst>
            <a:ext uri="{FF2B5EF4-FFF2-40B4-BE49-F238E27FC236}">
              <a16:creationId xmlns="" xmlns:a16="http://schemas.microsoft.com/office/drawing/2014/main" id="{E4DD6C17-6810-4BCD-AAB8-059E9E4935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1" name="CustomShape 1" hidden="1">
          <a:extLst>
            <a:ext uri="{FF2B5EF4-FFF2-40B4-BE49-F238E27FC236}">
              <a16:creationId xmlns="" xmlns:a16="http://schemas.microsoft.com/office/drawing/2014/main" id="{965958FC-F049-416C-8700-18EFDCC9B79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2" name="CustomShape 1" hidden="1">
          <a:extLst>
            <a:ext uri="{FF2B5EF4-FFF2-40B4-BE49-F238E27FC236}">
              <a16:creationId xmlns="" xmlns:a16="http://schemas.microsoft.com/office/drawing/2014/main" id="{4F622D8A-F1FF-4C79-B50F-7486BE10B8C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3" name="CustomShape 1" hidden="1">
          <a:extLst>
            <a:ext uri="{FF2B5EF4-FFF2-40B4-BE49-F238E27FC236}">
              <a16:creationId xmlns="" xmlns:a16="http://schemas.microsoft.com/office/drawing/2014/main" id="{58CEBD0B-DD44-4C71-9E80-CE2ADDA926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4" name="CustomShape 1" hidden="1">
          <a:extLst>
            <a:ext uri="{FF2B5EF4-FFF2-40B4-BE49-F238E27FC236}">
              <a16:creationId xmlns="" xmlns:a16="http://schemas.microsoft.com/office/drawing/2014/main" id="{85ABA627-D1DA-4AF0-8EE2-F1133731D7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5" name="CustomShape 1" hidden="1">
          <a:extLst>
            <a:ext uri="{FF2B5EF4-FFF2-40B4-BE49-F238E27FC236}">
              <a16:creationId xmlns="" xmlns:a16="http://schemas.microsoft.com/office/drawing/2014/main" id="{E0589BE5-A936-4EF5-BA36-9D2A0CA45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6" name="CustomShape 1" hidden="1">
          <a:extLst>
            <a:ext uri="{FF2B5EF4-FFF2-40B4-BE49-F238E27FC236}">
              <a16:creationId xmlns="" xmlns:a16="http://schemas.microsoft.com/office/drawing/2014/main" id="{431F20FF-3B85-492D-ACD6-A2EB70572D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7" name="CustomShape 1" hidden="1">
          <a:extLst>
            <a:ext uri="{FF2B5EF4-FFF2-40B4-BE49-F238E27FC236}">
              <a16:creationId xmlns="" xmlns:a16="http://schemas.microsoft.com/office/drawing/2014/main" id="{1E16B72E-3E76-496E-8378-3E3E8BA5CA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8" name="CustomShape 1" hidden="1">
          <a:extLst>
            <a:ext uri="{FF2B5EF4-FFF2-40B4-BE49-F238E27FC236}">
              <a16:creationId xmlns="" xmlns:a16="http://schemas.microsoft.com/office/drawing/2014/main" id="{1B0B2696-AD96-41F2-9978-B171F26FD8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9" name="CustomShape 1" hidden="1">
          <a:extLst>
            <a:ext uri="{FF2B5EF4-FFF2-40B4-BE49-F238E27FC236}">
              <a16:creationId xmlns="" xmlns:a16="http://schemas.microsoft.com/office/drawing/2014/main" id="{74CD62BF-B02C-4F6D-9E0F-36F9B9F1B96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0" name="CustomShape 1" hidden="1">
          <a:extLst>
            <a:ext uri="{FF2B5EF4-FFF2-40B4-BE49-F238E27FC236}">
              <a16:creationId xmlns="" xmlns:a16="http://schemas.microsoft.com/office/drawing/2014/main" id="{23831DFC-0751-4B67-8AE7-E2D60F26393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1" name="CustomShape 1" hidden="1">
          <a:extLst>
            <a:ext uri="{FF2B5EF4-FFF2-40B4-BE49-F238E27FC236}">
              <a16:creationId xmlns="" xmlns:a16="http://schemas.microsoft.com/office/drawing/2014/main" id="{DAE96D91-DC21-4990-B4BE-F837E88C12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2" name="CustomShape 1" hidden="1">
          <a:extLst>
            <a:ext uri="{FF2B5EF4-FFF2-40B4-BE49-F238E27FC236}">
              <a16:creationId xmlns="" xmlns:a16="http://schemas.microsoft.com/office/drawing/2014/main" id="{A0051E25-226B-47C4-85CC-D8AC754E877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3" name="CustomShape 1" hidden="1">
          <a:extLst>
            <a:ext uri="{FF2B5EF4-FFF2-40B4-BE49-F238E27FC236}">
              <a16:creationId xmlns="" xmlns:a16="http://schemas.microsoft.com/office/drawing/2014/main" id="{7807577C-3F86-4DC7-8DDE-6DB21F120B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4" name="CustomShape 1" hidden="1">
          <a:extLst>
            <a:ext uri="{FF2B5EF4-FFF2-40B4-BE49-F238E27FC236}">
              <a16:creationId xmlns="" xmlns:a16="http://schemas.microsoft.com/office/drawing/2014/main" id="{63E94CE8-D5BA-4929-9B50-87F7B272362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5" name="CustomShape 1" hidden="1">
          <a:extLst>
            <a:ext uri="{FF2B5EF4-FFF2-40B4-BE49-F238E27FC236}">
              <a16:creationId xmlns="" xmlns:a16="http://schemas.microsoft.com/office/drawing/2014/main" id="{002C3DCF-3767-41D2-8FEE-9AB36DD15D9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6" name="CustomShape 1" hidden="1">
          <a:extLst>
            <a:ext uri="{FF2B5EF4-FFF2-40B4-BE49-F238E27FC236}">
              <a16:creationId xmlns="" xmlns:a16="http://schemas.microsoft.com/office/drawing/2014/main" id="{F697C85B-FD27-4C49-BDA9-C2FA38CB8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7" name="CustomShape 1" hidden="1">
          <a:extLst>
            <a:ext uri="{FF2B5EF4-FFF2-40B4-BE49-F238E27FC236}">
              <a16:creationId xmlns="" xmlns:a16="http://schemas.microsoft.com/office/drawing/2014/main" id="{003C5E55-CB3A-48FB-B34B-374259BB1BC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8" name="CustomShape 1" hidden="1">
          <a:extLst>
            <a:ext uri="{FF2B5EF4-FFF2-40B4-BE49-F238E27FC236}">
              <a16:creationId xmlns="" xmlns:a16="http://schemas.microsoft.com/office/drawing/2014/main" id="{40E0D642-5CD7-4347-BAD0-A1953D9617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9" name="CustomShape 1" hidden="1">
          <a:extLst>
            <a:ext uri="{FF2B5EF4-FFF2-40B4-BE49-F238E27FC236}">
              <a16:creationId xmlns="" xmlns:a16="http://schemas.microsoft.com/office/drawing/2014/main" id="{E06F713D-186B-4906-9B38-0ADB706F75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0" name="CustomShape 1" hidden="1">
          <a:extLst>
            <a:ext uri="{FF2B5EF4-FFF2-40B4-BE49-F238E27FC236}">
              <a16:creationId xmlns="" xmlns:a16="http://schemas.microsoft.com/office/drawing/2014/main" id="{333E697C-00CC-42EB-935E-C6879AC4B7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1" name="CustomShape 1" hidden="1">
          <a:extLst>
            <a:ext uri="{FF2B5EF4-FFF2-40B4-BE49-F238E27FC236}">
              <a16:creationId xmlns="" xmlns:a16="http://schemas.microsoft.com/office/drawing/2014/main" id="{2E7C5690-7610-4958-93F9-42CDABE3E5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2" name="CustomShape 1" hidden="1">
          <a:extLst>
            <a:ext uri="{FF2B5EF4-FFF2-40B4-BE49-F238E27FC236}">
              <a16:creationId xmlns="" xmlns:a16="http://schemas.microsoft.com/office/drawing/2014/main" id="{4F54699A-86A9-46F7-A26A-1BD6F62E5E2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3" name="CustomShape 1" hidden="1">
          <a:extLst>
            <a:ext uri="{FF2B5EF4-FFF2-40B4-BE49-F238E27FC236}">
              <a16:creationId xmlns="" xmlns:a16="http://schemas.microsoft.com/office/drawing/2014/main" id="{AC9A86B1-7D39-4290-A36D-765B64A0A8B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4" name="CustomShape 1" hidden="1">
          <a:extLst>
            <a:ext uri="{FF2B5EF4-FFF2-40B4-BE49-F238E27FC236}">
              <a16:creationId xmlns="" xmlns:a16="http://schemas.microsoft.com/office/drawing/2014/main" id="{988A705E-9B31-4BD3-B4CC-8E70A432F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5" name="CustomShape 1" hidden="1">
          <a:extLst>
            <a:ext uri="{FF2B5EF4-FFF2-40B4-BE49-F238E27FC236}">
              <a16:creationId xmlns="" xmlns:a16="http://schemas.microsoft.com/office/drawing/2014/main" id="{DD3C151B-6C57-4A5B-851C-B96550F4E7F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6" name="CustomShape 1" hidden="1">
          <a:extLst>
            <a:ext uri="{FF2B5EF4-FFF2-40B4-BE49-F238E27FC236}">
              <a16:creationId xmlns="" xmlns:a16="http://schemas.microsoft.com/office/drawing/2014/main" id="{62EBC56D-0A84-423D-91F8-BC3C44E3286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7" name="CustomShape 1" hidden="1">
          <a:extLst>
            <a:ext uri="{FF2B5EF4-FFF2-40B4-BE49-F238E27FC236}">
              <a16:creationId xmlns="" xmlns:a16="http://schemas.microsoft.com/office/drawing/2014/main" id="{A3411B1C-5264-4B18-823A-0BDEDD3E94E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8" name="CustomShape 1" hidden="1">
          <a:extLst>
            <a:ext uri="{FF2B5EF4-FFF2-40B4-BE49-F238E27FC236}">
              <a16:creationId xmlns="" xmlns:a16="http://schemas.microsoft.com/office/drawing/2014/main" id="{B2A7CEDE-5152-4403-85B3-C2C78620FE6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9" name="CustomShape 1" hidden="1">
          <a:extLst>
            <a:ext uri="{FF2B5EF4-FFF2-40B4-BE49-F238E27FC236}">
              <a16:creationId xmlns="" xmlns:a16="http://schemas.microsoft.com/office/drawing/2014/main" id="{D69F59E7-A110-455D-800F-843BB552B8C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0" name="CustomShape 1" hidden="1">
          <a:extLst>
            <a:ext uri="{FF2B5EF4-FFF2-40B4-BE49-F238E27FC236}">
              <a16:creationId xmlns="" xmlns:a16="http://schemas.microsoft.com/office/drawing/2014/main" id="{D87C0B2B-7838-487A-BCFB-65AC6FC2B6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1" name="CustomShape 1" hidden="1">
          <a:extLst>
            <a:ext uri="{FF2B5EF4-FFF2-40B4-BE49-F238E27FC236}">
              <a16:creationId xmlns="" xmlns:a16="http://schemas.microsoft.com/office/drawing/2014/main" id="{472A420A-3346-44DB-8833-DD30483EBB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2" name="CustomShape 1" hidden="1">
          <a:extLst>
            <a:ext uri="{FF2B5EF4-FFF2-40B4-BE49-F238E27FC236}">
              <a16:creationId xmlns="" xmlns:a16="http://schemas.microsoft.com/office/drawing/2014/main" id="{98CADBDB-86C4-456E-81DF-966FA91D85E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3" name="CustomShape 1" hidden="1">
          <a:extLst>
            <a:ext uri="{FF2B5EF4-FFF2-40B4-BE49-F238E27FC236}">
              <a16:creationId xmlns="" xmlns:a16="http://schemas.microsoft.com/office/drawing/2014/main" id="{01B9E9F5-E45D-49EF-80E1-AC87B28B61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4" name="CustomShape 1" hidden="1">
          <a:extLst>
            <a:ext uri="{FF2B5EF4-FFF2-40B4-BE49-F238E27FC236}">
              <a16:creationId xmlns="" xmlns:a16="http://schemas.microsoft.com/office/drawing/2014/main" id="{8EC7CBE6-ED45-4FB2-B74D-C1BDD0FD2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5" name="CustomShape 1" hidden="1">
          <a:extLst>
            <a:ext uri="{FF2B5EF4-FFF2-40B4-BE49-F238E27FC236}">
              <a16:creationId xmlns="" xmlns:a16="http://schemas.microsoft.com/office/drawing/2014/main" id="{B122F606-377C-4CBA-9B8D-2BC81886B2B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6" name="CustomShape 1" hidden="1">
          <a:extLst>
            <a:ext uri="{FF2B5EF4-FFF2-40B4-BE49-F238E27FC236}">
              <a16:creationId xmlns="" xmlns:a16="http://schemas.microsoft.com/office/drawing/2014/main" id="{8F9CC47C-035B-49BF-B725-FCAC705361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7" name="CustomShape 1" hidden="1">
          <a:extLst>
            <a:ext uri="{FF2B5EF4-FFF2-40B4-BE49-F238E27FC236}">
              <a16:creationId xmlns="" xmlns:a16="http://schemas.microsoft.com/office/drawing/2014/main" id="{F1373FCC-3B37-4B1D-AA27-4E8B1D10AA0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8" name="CustomShape 1" hidden="1">
          <a:extLst>
            <a:ext uri="{FF2B5EF4-FFF2-40B4-BE49-F238E27FC236}">
              <a16:creationId xmlns="" xmlns:a16="http://schemas.microsoft.com/office/drawing/2014/main" id="{1D5CE1AA-105C-4A16-92A2-8A1C990FAEB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9" name="CustomShape 1" hidden="1">
          <a:extLst>
            <a:ext uri="{FF2B5EF4-FFF2-40B4-BE49-F238E27FC236}">
              <a16:creationId xmlns="" xmlns:a16="http://schemas.microsoft.com/office/drawing/2014/main" id="{B866D2B6-4165-4291-A1D0-7E864E4AF9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0" name="CustomShape 1" hidden="1">
          <a:extLst>
            <a:ext uri="{FF2B5EF4-FFF2-40B4-BE49-F238E27FC236}">
              <a16:creationId xmlns="" xmlns:a16="http://schemas.microsoft.com/office/drawing/2014/main" id="{5A8CDCA0-3C61-4017-BDA4-F814DE40E4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1" name="CustomShape 1" hidden="1">
          <a:extLst>
            <a:ext uri="{FF2B5EF4-FFF2-40B4-BE49-F238E27FC236}">
              <a16:creationId xmlns="" xmlns:a16="http://schemas.microsoft.com/office/drawing/2014/main" id="{7E698C41-9D14-45A1-8F97-94B118FCC9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2" name="CustomShape 1" hidden="1">
          <a:extLst>
            <a:ext uri="{FF2B5EF4-FFF2-40B4-BE49-F238E27FC236}">
              <a16:creationId xmlns="" xmlns:a16="http://schemas.microsoft.com/office/drawing/2014/main" id="{937F0F51-5619-49AD-A994-B8050CBA448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3" name="CustomShape 1" hidden="1">
          <a:extLst>
            <a:ext uri="{FF2B5EF4-FFF2-40B4-BE49-F238E27FC236}">
              <a16:creationId xmlns="" xmlns:a16="http://schemas.microsoft.com/office/drawing/2014/main" id="{9DB3EE99-8AB6-460E-B18E-09AFCDDDEB7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4" name="CustomShape 1" hidden="1">
          <a:extLst>
            <a:ext uri="{FF2B5EF4-FFF2-40B4-BE49-F238E27FC236}">
              <a16:creationId xmlns="" xmlns:a16="http://schemas.microsoft.com/office/drawing/2014/main" id="{A5D90DD6-8CF2-4659-A464-F6D755D764E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5" name="CustomShape 1" hidden="1">
          <a:extLst>
            <a:ext uri="{FF2B5EF4-FFF2-40B4-BE49-F238E27FC236}">
              <a16:creationId xmlns="" xmlns:a16="http://schemas.microsoft.com/office/drawing/2014/main" id="{B1AD71C4-2205-4481-9EB7-9E9406880F7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6" name="CustomShape 1" hidden="1">
          <a:extLst>
            <a:ext uri="{FF2B5EF4-FFF2-40B4-BE49-F238E27FC236}">
              <a16:creationId xmlns="" xmlns:a16="http://schemas.microsoft.com/office/drawing/2014/main" id="{929C3D44-2F25-4B4B-8683-5861373557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7" name="CustomShape 1" hidden="1">
          <a:extLst>
            <a:ext uri="{FF2B5EF4-FFF2-40B4-BE49-F238E27FC236}">
              <a16:creationId xmlns="" xmlns:a16="http://schemas.microsoft.com/office/drawing/2014/main" id="{3D7C5718-1F53-4F01-819E-A5690166CCB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8" name="CustomShape 1" hidden="1">
          <a:extLst>
            <a:ext uri="{FF2B5EF4-FFF2-40B4-BE49-F238E27FC236}">
              <a16:creationId xmlns="" xmlns:a16="http://schemas.microsoft.com/office/drawing/2014/main" id="{7A21B7A4-7975-4532-8420-D2084AD539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9" name="CustomShape 1" hidden="1">
          <a:extLst>
            <a:ext uri="{FF2B5EF4-FFF2-40B4-BE49-F238E27FC236}">
              <a16:creationId xmlns="" xmlns:a16="http://schemas.microsoft.com/office/drawing/2014/main" id="{DB634643-C80C-4F01-8589-F0C3C94BEC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0" name="CustomShape 1" hidden="1">
          <a:extLst>
            <a:ext uri="{FF2B5EF4-FFF2-40B4-BE49-F238E27FC236}">
              <a16:creationId xmlns="" xmlns:a16="http://schemas.microsoft.com/office/drawing/2014/main" id="{74F081C6-F3A9-4D5A-8D8A-133DDC90169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1" name="CustomShape 1" hidden="1">
          <a:extLst>
            <a:ext uri="{FF2B5EF4-FFF2-40B4-BE49-F238E27FC236}">
              <a16:creationId xmlns="" xmlns:a16="http://schemas.microsoft.com/office/drawing/2014/main" id="{22CD1C4D-53A4-4152-8462-E38279C351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2" name="CustomShape 1" hidden="1">
          <a:extLst>
            <a:ext uri="{FF2B5EF4-FFF2-40B4-BE49-F238E27FC236}">
              <a16:creationId xmlns="" xmlns:a16="http://schemas.microsoft.com/office/drawing/2014/main" id="{EF3A3424-7AB0-4D22-8A04-89BB71718F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3" name="CustomShape 1" hidden="1">
          <a:extLst>
            <a:ext uri="{FF2B5EF4-FFF2-40B4-BE49-F238E27FC236}">
              <a16:creationId xmlns="" xmlns:a16="http://schemas.microsoft.com/office/drawing/2014/main" id="{5E1EF74E-11FE-4FE1-8D05-F61422EB9A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4" name="CustomShape 1" hidden="1">
          <a:extLst>
            <a:ext uri="{FF2B5EF4-FFF2-40B4-BE49-F238E27FC236}">
              <a16:creationId xmlns="" xmlns:a16="http://schemas.microsoft.com/office/drawing/2014/main" id="{083A6CF8-5F88-4D8A-B51C-891EE1CFBBE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5" name="CustomShape 1" hidden="1">
          <a:extLst>
            <a:ext uri="{FF2B5EF4-FFF2-40B4-BE49-F238E27FC236}">
              <a16:creationId xmlns="" xmlns:a16="http://schemas.microsoft.com/office/drawing/2014/main" id="{68ED6B99-F422-48D1-A8E3-ED0717F558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6" name="CustomShape 1" hidden="1">
          <a:extLst>
            <a:ext uri="{FF2B5EF4-FFF2-40B4-BE49-F238E27FC236}">
              <a16:creationId xmlns="" xmlns:a16="http://schemas.microsoft.com/office/drawing/2014/main" id="{181E609B-229A-449C-AA3C-9527B0CA85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7" name="CustomShape 1" hidden="1">
          <a:extLst>
            <a:ext uri="{FF2B5EF4-FFF2-40B4-BE49-F238E27FC236}">
              <a16:creationId xmlns="" xmlns:a16="http://schemas.microsoft.com/office/drawing/2014/main" id="{D9AB0AD3-6D3C-45FC-A6BB-12D63D68B9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8" name="CustomShape 1" hidden="1">
          <a:extLst>
            <a:ext uri="{FF2B5EF4-FFF2-40B4-BE49-F238E27FC236}">
              <a16:creationId xmlns="" xmlns:a16="http://schemas.microsoft.com/office/drawing/2014/main" id="{63882803-809E-4A16-B781-85E83145BF4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29" name="CustomShape 1" hidden="1">
          <a:extLst>
            <a:ext uri="{FF2B5EF4-FFF2-40B4-BE49-F238E27FC236}">
              <a16:creationId xmlns="" xmlns:a16="http://schemas.microsoft.com/office/drawing/2014/main" id="{F7092ED3-7BC2-444C-829A-05F51460626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0" name="CustomShape 1" hidden="1">
          <a:extLst>
            <a:ext uri="{FF2B5EF4-FFF2-40B4-BE49-F238E27FC236}">
              <a16:creationId xmlns="" xmlns:a16="http://schemas.microsoft.com/office/drawing/2014/main" id="{6378A803-66DC-4983-BE2F-B61790DBEA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1" name="CustomShape 1" hidden="1">
          <a:extLst>
            <a:ext uri="{FF2B5EF4-FFF2-40B4-BE49-F238E27FC236}">
              <a16:creationId xmlns="" xmlns:a16="http://schemas.microsoft.com/office/drawing/2014/main" id="{0A1CDE9E-94CF-4768-A574-FC2D8C7E9E8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2" name="CustomShape 1" hidden="1">
          <a:extLst>
            <a:ext uri="{FF2B5EF4-FFF2-40B4-BE49-F238E27FC236}">
              <a16:creationId xmlns="" xmlns:a16="http://schemas.microsoft.com/office/drawing/2014/main" id="{D90BF2BD-43C6-43FB-A7E0-35B223FE718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3" name="CustomShape 1" hidden="1">
          <a:extLst>
            <a:ext uri="{FF2B5EF4-FFF2-40B4-BE49-F238E27FC236}">
              <a16:creationId xmlns="" xmlns:a16="http://schemas.microsoft.com/office/drawing/2014/main" id="{53144F99-C7E5-4C2C-B904-F0CF0EF6D32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4" name="CustomShape 1" hidden="1">
          <a:extLst>
            <a:ext uri="{FF2B5EF4-FFF2-40B4-BE49-F238E27FC236}">
              <a16:creationId xmlns="" xmlns:a16="http://schemas.microsoft.com/office/drawing/2014/main" id="{F81F064E-5474-407C-901E-B8BC8339EB6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5" name="CustomShape 1" hidden="1">
          <a:extLst>
            <a:ext uri="{FF2B5EF4-FFF2-40B4-BE49-F238E27FC236}">
              <a16:creationId xmlns="" xmlns:a16="http://schemas.microsoft.com/office/drawing/2014/main" id="{5030FF72-B935-4014-813C-120E843B26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6" name="CustomShape 1" hidden="1">
          <a:extLst>
            <a:ext uri="{FF2B5EF4-FFF2-40B4-BE49-F238E27FC236}">
              <a16:creationId xmlns="" xmlns:a16="http://schemas.microsoft.com/office/drawing/2014/main" id="{BAEC4E57-9463-4A9D-A24B-88C7010E0A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7" name="CustomShape 1" hidden="1">
          <a:extLst>
            <a:ext uri="{FF2B5EF4-FFF2-40B4-BE49-F238E27FC236}">
              <a16:creationId xmlns="" xmlns:a16="http://schemas.microsoft.com/office/drawing/2014/main" id="{1EBF9661-CBA3-446B-B55D-C9B02296D5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8" name="CustomShape 1" hidden="1">
          <a:extLst>
            <a:ext uri="{FF2B5EF4-FFF2-40B4-BE49-F238E27FC236}">
              <a16:creationId xmlns="" xmlns:a16="http://schemas.microsoft.com/office/drawing/2014/main" id="{A9AFAE66-9FA4-4B56-8C7D-A42FA4CAC7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9" name="CustomShape 1" hidden="1">
          <a:extLst>
            <a:ext uri="{FF2B5EF4-FFF2-40B4-BE49-F238E27FC236}">
              <a16:creationId xmlns="" xmlns:a16="http://schemas.microsoft.com/office/drawing/2014/main" id="{16EF4DDD-2A3B-4F27-B16A-C1C3892C7C0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0" name="CustomShape 1" hidden="1">
          <a:extLst>
            <a:ext uri="{FF2B5EF4-FFF2-40B4-BE49-F238E27FC236}">
              <a16:creationId xmlns="" xmlns:a16="http://schemas.microsoft.com/office/drawing/2014/main" id="{DD609D34-D7DF-4FA3-82D7-ED600016FA6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1" name="CustomShape 1" hidden="1">
          <a:extLst>
            <a:ext uri="{FF2B5EF4-FFF2-40B4-BE49-F238E27FC236}">
              <a16:creationId xmlns="" xmlns:a16="http://schemas.microsoft.com/office/drawing/2014/main" id="{EFB174B2-C0C1-4EA8-95C5-8875832828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2" name="CustomShape 1" hidden="1">
          <a:extLst>
            <a:ext uri="{FF2B5EF4-FFF2-40B4-BE49-F238E27FC236}">
              <a16:creationId xmlns="" xmlns:a16="http://schemas.microsoft.com/office/drawing/2014/main" id="{700C67E6-7754-40CD-BA20-6FF320718E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3" name="CustomShape 1" hidden="1">
          <a:extLst>
            <a:ext uri="{FF2B5EF4-FFF2-40B4-BE49-F238E27FC236}">
              <a16:creationId xmlns="" xmlns:a16="http://schemas.microsoft.com/office/drawing/2014/main" id="{41381FB9-B326-4112-ABC3-D578E3C08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4" name="CustomShape 1" hidden="1">
          <a:extLst>
            <a:ext uri="{FF2B5EF4-FFF2-40B4-BE49-F238E27FC236}">
              <a16:creationId xmlns="" xmlns:a16="http://schemas.microsoft.com/office/drawing/2014/main" id="{75C5FBF6-1E4A-4CD5-9271-82E8A4DFA9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5" name="CustomShape 1" hidden="1">
          <a:extLst>
            <a:ext uri="{FF2B5EF4-FFF2-40B4-BE49-F238E27FC236}">
              <a16:creationId xmlns="" xmlns:a16="http://schemas.microsoft.com/office/drawing/2014/main" id="{7DD223D8-0E50-4815-B5D0-ACC14EF6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6" name="CustomShape 1" hidden="1">
          <a:extLst>
            <a:ext uri="{FF2B5EF4-FFF2-40B4-BE49-F238E27FC236}">
              <a16:creationId xmlns="" xmlns:a16="http://schemas.microsoft.com/office/drawing/2014/main" id="{180230E7-EE24-474C-8C61-7B9CA3AB41B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7" name="CustomShape 1" hidden="1">
          <a:extLst>
            <a:ext uri="{FF2B5EF4-FFF2-40B4-BE49-F238E27FC236}">
              <a16:creationId xmlns="" xmlns:a16="http://schemas.microsoft.com/office/drawing/2014/main" id="{1981A3E5-8456-4DF9-93EF-8D47C808BCA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8" name="CustomShape 1" hidden="1">
          <a:extLst>
            <a:ext uri="{FF2B5EF4-FFF2-40B4-BE49-F238E27FC236}">
              <a16:creationId xmlns="" xmlns:a16="http://schemas.microsoft.com/office/drawing/2014/main" id="{1ADF4F78-1AD5-4229-B29B-F201C90038D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9" name="CustomShape 1" hidden="1">
          <a:extLst>
            <a:ext uri="{FF2B5EF4-FFF2-40B4-BE49-F238E27FC236}">
              <a16:creationId xmlns="" xmlns:a16="http://schemas.microsoft.com/office/drawing/2014/main" id="{2642C349-D025-4947-AAC5-94EC213178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0" name="CustomShape 1" hidden="1">
          <a:extLst>
            <a:ext uri="{FF2B5EF4-FFF2-40B4-BE49-F238E27FC236}">
              <a16:creationId xmlns="" xmlns:a16="http://schemas.microsoft.com/office/drawing/2014/main" id="{970ED008-434D-43E2-9F9F-127D443E403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1" name="CustomShape 1" hidden="1">
          <a:extLst>
            <a:ext uri="{FF2B5EF4-FFF2-40B4-BE49-F238E27FC236}">
              <a16:creationId xmlns="" xmlns:a16="http://schemas.microsoft.com/office/drawing/2014/main" id="{6BA5D8FE-5DF2-4887-8B13-DB6C215A6D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2" name="CustomShape 1" hidden="1">
          <a:extLst>
            <a:ext uri="{FF2B5EF4-FFF2-40B4-BE49-F238E27FC236}">
              <a16:creationId xmlns="" xmlns:a16="http://schemas.microsoft.com/office/drawing/2014/main" id="{DFAEEED2-0426-4D59-AA94-8E2A3F5095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3" name="CustomShape 1" hidden="1">
          <a:extLst>
            <a:ext uri="{FF2B5EF4-FFF2-40B4-BE49-F238E27FC236}">
              <a16:creationId xmlns="" xmlns:a16="http://schemas.microsoft.com/office/drawing/2014/main" id="{04784855-BF5E-4131-B1EF-EE8E50B8C5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4" name="CustomShape 1" hidden="1">
          <a:extLst>
            <a:ext uri="{FF2B5EF4-FFF2-40B4-BE49-F238E27FC236}">
              <a16:creationId xmlns="" xmlns:a16="http://schemas.microsoft.com/office/drawing/2014/main" id="{0CF3D666-038B-4DCB-B68C-ECF7FF235F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5" name="CustomShape 1" hidden="1">
          <a:extLst>
            <a:ext uri="{FF2B5EF4-FFF2-40B4-BE49-F238E27FC236}">
              <a16:creationId xmlns="" xmlns:a16="http://schemas.microsoft.com/office/drawing/2014/main" id="{5FA81FD0-BA8B-4DF4-B1A1-73A5583608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6" name="CustomShape 1" hidden="1">
          <a:extLst>
            <a:ext uri="{FF2B5EF4-FFF2-40B4-BE49-F238E27FC236}">
              <a16:creationId xmlns="" xmlns:a16="http://schemas.microsoft.com/office/drawing/2014/main" id="{CCBFC7C2-A69D-4481-9C6E-13D1399BD2E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7" name="CustomShape 1" hidden="1">
          <a:extLst>
            <a:ext uri="{FF2B5EF4-FFF2-40B4-BE49-F238E27FC236}">
              <a16:creationId xmlns="" xmlns:a16="http://schemas.microsoft.com/office/drawing/2014/main" id="{FADE032E-E61C-4C08-8033-4AC58BD5615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8" name="CustomShape 1" hidden="1">
          <a:extLst>
            <a:ext uri="{FF2B5EF4-FFF2-40B4-BE49-F238E27FC236}">
              <a16:creationId xmlns="" xmlns:a16="http://schemas.microsoft.com/office/drawing/2014/main" id="{2D0FB188-0DE8-4C56-81D7-DC4CF4751CD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9" name="CustomShape 1" hidden="1">
          <a:extLst>
            <a:ext uri="{FF2B5EF4-FFF2-40B4-BE49-F238E27FC236}">
              <a16:creationId xmlns="" xmlns:a16="http://schemas.microsoft.com/office/drawing/2014/main" id="{5EED04D5-B33B-4C27-BEDE-552708186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0" name="CustomShape 1" hidden="1">
          <a:extLst>
            <a:ext uri="{FF2B5EF4-FFF2-40B4-BE49-F238E27FC236}">
              <a16:creationId xmlns="" xmlns:a16="http://schemas.microsoft.com/office/drawing/2014/main" id="{50D4F672-6CD1-4994-A705-F06699FE29A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1" name="CustomShape 1" hidden="1">
          <a:extLst>
            <a:ext uri="{FF2B5EF4-FFF2-40B4-BE49-F238E27FC236}">
              <a16:creationId xmlns="" xmlns:a16="http://schemas.microsoft.com/office/drawing/2014/main" id="{DF21A61D-2EEE-475B-BBE0-A0DA171130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2" name="CustomShape 1" hidden="1">
          <a:extLst>
            <a:ext uri="{FF2B5EF4-FFF2-40B4-BE49-F238E27FC236}">
              <a16:creationId xmlns="" xmlns:a16="http://schemas.microsoft.com/office/drawing/2014/main" id="{2B1A6874-605C-4016-859D-0A088821C8B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3" name="CustomShape 1" hidden="1">
          <a:extLst>
            <a:ext uri="{FF2B5EF4-FFF2-40B4-BE49-F238E27FC236}">
              <a16:creationId xmlns="" xmlns:a16="http://schemas.microsoft.com/office/drawing/2014/main" id="{22856DCB-665E-463A-B371-BE21CCF1244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4" name="CustomShape 1" hidden="1">
          <a:extLst>
            <a:ext uri="{FF2B5EF4-FFF2-40B4-BE49-F238E27FC236}">
              <a16:creationId xmlns="" xmlns:a16="http://schemas.microsoft.com/office/drawing/2014/main" id="{B0F2ED66-0ACC-4CEF-81AA-86DC35848B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5" name="CustomShape 1" hidden="1">
          <a:extLst>
            <a:ext uri="{FF2B5EF4-FFF2-40B4-BE49-F238E27FC236}">
              <a16:creationId xmlns="" xmlns:a16="http://schemas.microsoft.com/office/drawing/2014/main" id="{FCF879EB-5B98-4729-BEEE-7D9D6F1D5A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6" name="CustomShape 1" hidden="1">
          <a:extLst>
            <a:ext uri="{FF2B5EF4-FFF2-40B4-BE49-F238E27FC236}">
              <a16:creationId xmlns="" xmlns:a16="http://schemas.microsoft.com/office/drawing/2014/main" id="{DB7676B2-5B59-4A28-8D7D-36DD310F4AA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7" name="CustomShape 1" hidden="1">
          <a:extLst>
            <a:ext uri="{FF2B5EF4-FFF2-40B4-BE49-F238E27FC236}">
              <a16:creationId xmlns="" xmlns:a16="http://schemas.microsoft.com/office/drawing/2014/main" id="{22D0E1FC-0F81-46F7-9382-D691E9429BC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8" name="CustomShape 1" hidden="1">
          <a:extLst>
            <a:ext uri="{FF2B5EF4-FFF2-40B4-BE49-F238E27FC236}">
              <a16:creationId xmlns="" xmlns:a16="http://schemas.microsoft.com/office/drawing/2014/main" id="{0B84D698-1E6A-4175-AEB4-BA6BBA40084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9" name="CustomShape 1" hidden="1">
          <a:extLst>
            <a:ext uri="{FF2B5EF4-FFF2-40B4-BE49-F238E27FC236}">
              <a16:creationId xmlns="" xmlns:a16="http://schemas.microsoft.com/office/drawing/2014/main" id="{8DA3B371-642D-4A06-B2AA-9C669CF138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0" name="CustomShape 1" hidden="1">
          <a:extLst>
            <a:ext uri="{FF2B5EF4-FFF2-40B4-BE49-F238E27FC236}">
              <a16:creationId xmlns="" xmlns:a16="http://schemas.microsoft.com/office/drawing/2014/main" id="{60265ADF-5CB7-4F83-B411-7E695DAA1A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1" name="CustomShape 1" hidden="1">
          <a:extLst>
            <a:ext uri="{FF2B5EF4-FFF2-40B4-BE49-F238E27FC236}">
              <a16:creationId xmlns="" xmlns:a16="http://schemas.microsoft.com/office/drawing/2014/main" id="{CC918A20-0DC6-4005-80D1-CC3105146FC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2" name="CustomShape 1" hidden="1">
          <a:extLst>
            <a:ext uri="{FF2B5EF4-FFF2-40B4-BE49-F238E27FC236}">
              <a16:creationId xmlns="" xmlns:a16="http://schemas.microsoft.com/office/drawing/2014/main" id="{69CFFCDB-69A6-4ED1-BF1C-0E6127A373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3" name="CustomShape 1" hidden="1">
          <a:extLst>
            <a:ext uri="{FF2B5EF4-FFF2-40B4-BE49-F238E27FC236}">
              <a16:creationId xmlns="" xmlns:a16="http://schemas.microsoft.com/office/drawing/2014/main" id="{2C7058D0-71BF-4217-BCBE-B43B0F72BBD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4" name="CustomShape 1" hidden="1">
          <a:extLst>
            <a:ext uri="{FF2B5EF4-FFF2-40B4-BE49-F238E27FC236}">
              <a16:creationId xmlns="" xmlns:a16="http://schemas.microsoft.com/office/drawing/2014/main" id="{C4E79E39-4634-4C45-94B8-A89D5A01E5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5" name="CustomShape 1" hidden="1">
          <a:extLst>
            <a:ext uri="{FF2B5EF4-FFF2-40B4-BE49-F238E27FC236}">
              <a16:creationId xmlns="" xmlns:a16="http://schemas.microsoft.com/office/drawing/2014/main" id="{0045AFCE-F32C-4AB0-A0B8-1815E0EC406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6" name="CustomShape 1" hidden="1">
          <a:extLst>
            <a:ext uri="{FF2B5EF4-FFF2-40B4-BE49-F238E27FC236}">
              <a16:creationId xmlns="" xmlns:a16="http://schemas.microsoft.com/office/drawing/2014/main" id="{DE4974D8-89C5-47ED-B731-94DD9472BDD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7" name="CustomShape 1" hidden="1">
          <a:extLst>
            <a:ext uri="{FF2B5EF4-FFF2-40B4-BE49-F238E27FC236}">
              <a16:creationId xmlns="" xmlns:a16="http://schemas.microsoft.com/office/drawing/2014/main" id="{68B5815E-093A-4AF9-8D8C-DE690B0431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8" name="CustomShape 1" hidden="1">
          <a:extLst>
            <a:ext uri="{FF2B5EF4-FFF2-40B4-BE49-F238E27FC236}">
              <a16:creationId xmlns="" xmlns:a16="http://schemas.microsoft.com/office/drawing/2014/main" id="{BF4A1AE1-6381-40E0-8B68-960558E583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9" name="CustomShape 1" hidden="1">
          <a:extLst>
            <a:ext uri="{FF2B5EF4-FFF2-40B4-BE49-F238E27FC236}">
              <a16:creationId xmlns="" xmlns:a16="http://schemas.microsoft.com/office/drawing/2014/main" id="{B5D0A61F-6F60-452D-B7BA-9DE7EA56814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0" name="CustomShape 1" hidden="1">
          <a:extLst>
            <a:ext uri="{FF2B5EF4-FFF2-40B4-BE49-F238E27FC236}">
              <a16:creationId xmlns="" xmlns:a16="http://schemas.microsoft.com/office/drawing/2014/main" id="{6DE893D9-C8D0-4C1A-A97A-855560DB698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1" name="CustomShape 1" hidden="1">
          <a:extLst>
            <a:ext uri="{FF2B5EF4-FFF2-40B4-BE49-F238E27FC236}">
              <a16:creationId xmlns="" xmlns:a16="http://schemas.microsoft.com/office/drawing/2014/main" id="{08999DDB-FA3D-4EF4-912A-2D39BA01D9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2" name="CustomShape 1" hidden="1">
          <a:extLst>
            <a:ext uri="{FF2B5EF4-FFF2-40B4-BE49-F238E27FC236}">
              <a16:creationId xmlns="" xmlns:a16="http://schemas.microsoft.com/office/drawing/2014/main" id="{1237E569-E26F-4A1A-8B5E-0EEE9499D6A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3" name="CustomShape 1" hidden="1">
          <a:extLst>
            <a:ext uri="{FF2B5EF4-FFF2-40B4-BE49-F238E27FC236}">
              <a16:creationId xmlns="" xmlns:a16="http://schemas.microsoft.com/office/drawing/2014/main" id="{651814FB-F442-4AF6-86AE-E31C5629FA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4" name="CustomShape 1" hidden="1">
          <a:extLst>
            <a:ext uri="{FF2B5EF4-FFF2-40B4-BE49-F238E27FC236}">
              <a16:creationId xmlns="" xmlns:a16="http://schemas.microsoft.com/office/drawing/2014/main" id="{0DB96084-FA86-4D1A-8B79-DC3C61A99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5" name="CustomShape 1" hidden="1">
          <a:extLst>
            <a:ext uri="{FF2B5EF4-FFF2-40B4-BE49-F238E27FC236}">
              <a16:creationId xmlns="" xmlns:a16="http://schemas.microsoft.com/office/drawing/2014/main" id="{AD70D345-DAD8-42F4-AC85-A659A37481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6" name="CustomShape 1" hidden="1">
          <a:extLst>
            <a:ext uri="{FF2B5EF4-FFF2-40B4-BE49-F238E27FC236}">
              <a16:creationId xmlns="" xmlns:a16="http://schemas.microsoft.com/office/drawing/2014/main" id="{54DD26AB-8369-4936-8DCB-CD2A378AF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7" name="CustomShape 1" hidden="1">
          <a:extLst>
            <a:ext uri="{FF2B5EF4-FFF2-40B4-BE49-F238E27FC236}">
              <a16:creationId xmlns="" xmlns:a16="http://schemas.microsoft.com/office/drawing/2014/main" id="{1E711F35-313B-49DC-9523-10FC8DAB9CE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8" name="CustomShape 1" hidden="1">
          <a:extLst>
            <a:ext uri="{FF2B5EF4-FFF2-40B4-BE49-F238E27FC236}">
              <a16:creationId xmlns="" xmlns:a16="http://schemas.microsoft.com/office/drawing/2014/main" id="{EC8D77E2-BBCF-40C7-AD41-AC0CF01283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9" name="CustomShape 1" hidden="1">
          <a:extLst>
            <a:ext uri="{FF2B5EF4-FFF2-40B4-BE49-F238E27FC236}">
              <a16:creationId xmlns="" xmlns:a16="http://schemas.microsoft.com/office/drawing/2014/main" id="{DE864DDD-7A78-4E59-B1D7-B59F99CDCF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0" name="CustomShape 1" hidden="1">
          <a:extLst>
            <a:ext uri="{FF2B5EF4-FFF2-40B4-BE49-F238E27FC236}">
              <a16:creationId xmlns="" xmlns:a16="http://schemas.microsoft.com/office/drawing/2014/main" id="{52DA8854-4D1B-4034-85F6-BF472142E27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1" name="CustomShape 1" hidden="1">
          <a:extLst>
            <a:ext uri="{FF2B5EF4-FFF2-40B4-BE49-F238E27FC236}">
              <a16:creationId xmlns="" xmlns:a16="http://schemas.microsoft.com/office/drawing/2014/main" id="{0AB037A0-D808-4F25-A397-2E5D65ED7E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2" name="CustomShape 1" hidden="1">
          <a:extLst>
            <a:ext uri="{FF2B5EF4-FFF2-40B4-BE49-F238E27FC236}">
              <a16:creationId xmlns="" xmlns:a16="http://schemas.microsoft.com/office/drawing/2014/main" id="{28920021-B569-49E8-A27F-A83BEBF33F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3" name="CustomShape 1" hidden="1">
          <a:extLst>
            <a:ext uri="{FF2B5EF4-FFF2-40B4-BE49-F238E27FC236}">
              <a16:creationId xmlns="" xmlns:a16="http://schemas.microsoft.com/office/drawing/2014/main" id="{8EE9E686-33B3-488F-8E5A-F7B7C6CDCC9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4" name="CustomShape 1" hidden="1">
          <a:extLst>
            <a:ext uri="{FF2B5EF4-FFF2-40B4-BE49-F238E27FC236}">
              <a16:creationId xmlns="" xmlns:a16="http://schemas.microsoft.com/office/drawing/2014/main" id="{32A262FB-CA64-41E7-B5F6-62669594CD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5" name="CustomShape 1" hidden="1">
          <a:extLst>
            <a:ext uri="{FF2B5EF4-FFF2-40B4-BE49-F238E27FC236}">
              <a16:creationId xmlns="" xmlns:a16="http://schemas.microsoft.com/office/drawing/2014/main" id="{5060B7D3-7284-4FC0-BAF3-41D62EBC69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6" name="CustomShape 1" hidden="1">
          <a:extLst>
            <a:ext uri="{FF2B5EF4-FFF2-40B4-BE49-F238E27FC236}">
              <a16:creationId xmlns="" xmlns:a16="http://schemas.microsoft.com/office/drawing/2014/main" id="{8C13F909-537E-459A-92A0-EBB9628AC6E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7" name="CustomShape 1" hidden="1">
          <a:extLst>
            <a:ext uri="{FF2B5EF4-FFF2-40B4-BE49-F238E27FC236}">
              <a16:creationId xmlns="" xmlns:a16="http://schemas.microsoft.com/office/drawing/2014/main" id="{9AFBA2A0-7667-42EE-ACE1-DFE64DE784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8" name="CustomShape 1" hidden="1">
          <a:extLst>
            <a:ext uri="{FF2B5EF4-FFF2-40B4-BE49-F238E27FC236}">
              <a16:creationId xmlns="" xmlns:a16="http://schemas.microsoft.com/office/drawing/2014/main" id="{9A983EE7-F6C8-43C2-98AE-F57F980E900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9" name="CustomShape 1" hidden="1">
          <a:extLst>
            <a:ext uri="{FF2B5EF4-FFF2-40B4-BE49-F238E27FC236}">
              <a16:creationId xmlns="" xmlns:a16="http://schemas.microsoft.com/office/drawing/2014/main" id="{E6F98208-374B-4D5A-B1CA-98401B23285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0" name="CustomShape 1" hidden="1">
          <a:extLst>
            <a:ext uri="{FF2B5EF4-FFF2-40B4-BE49-F238E27FC236}">
              <a16:creationId xmlns="" xmlns:a16="http://schemas.microsoft.com/office/drawing/2014/main" id="{3FF33E87-6B37-4EB1-B00A-9A9C0B351A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1" name="CustomShape 1" hidden="1">
          <a:extLst>
            <a:ext uri="{FF2B5EF4-FFF2-40B4-BE49-F238E27FC236}">
              <a16:creationId xmlns="" xmlns:a16="http://schemas.microsoft.com/office/drawing/2014/main" id="{D238808C-D8AF-44FE-9B31-4FFC83D67D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2" name="CustomShape 1" hidden="1">
          <a:extLst>
            <a:ext uri="{FF2B5EF4-FFF2-40B4-BE49-F238E27FC236}">
              <a16:creationId xmlns="" xmlns:a16="http://schemas.microsoft.com/office/drawing/2014/main" id="{95730D07-A84C-4C8B-8129-5392E2DD52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3" name="CustomShape 1" hidden="1">
          <a:extLst>
            <a:ext uri="{FF2B5EF4-FFF2-40B4-BE49-F238E27FC236}">
              <a16:creationId xmlns="" xmlns:a16="http://schemas.microsoft.com/office/drawing/2014/main" id="{A6F3BAC0-83A0-49BC-A5AA-31AA91CBA7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4" name="CustomShape 1" hidden="1">
          <a:extLst>
            <a:ext uri="{FF2B5EF4-FFF2-40B4-BE49-F238E27FC236}">
              <a16:creationId xmlns="" xmlns:a16="http://schemas.microsoft.com/office/drawing/2014/main" id="{E3E5A0BB-1DB6-435C-8969-11BD5E16F4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5" name="CustomShape 1" hidden="1">
          <a:extLst>
            <a:ext uri="{FF2B5EF4-FFF2-40B4-BE49-F238E27FC236}">
              <a16:creationId xmlns="" xmlns:a16="http://schemas.microsoft.com/office/drawing/2014/main" id="{17F3F96E-9BA5-4A9E-8649-C68D1D221C8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6" name="CustomShape 1" hidden="1">
          <a:extLst>
            <a:ext uri="{FF2B5EF4-FFF2-40B4-BE49-F238E27FC236}">
              <a16:creationId xmlns="" xmlns:a16="http://schemas.microsoft.com/office/drawing/2014/main" id="{3F6C7293-9BAF-479B-822F-223769525D8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7" name="CustomShape 1" hidden="1">
          <a:extLst>
            <a:ext uri="{FF2B5EF4-FFF2-40B4-BE49-F238E27FC236}">
              <a16:creationId xmlns="" xmlns:a16="http://schemas.microsoft.com/office/drawing/2014/main" id="{779CD305-C86E-4B7E-AA4B-6203657DE6A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8" name="CustomShape 1" hidden="1">
          <a:extLst>
            <a:ext uri="{FF2B5EF4-FFF2-40B4-BE49-F238E27FC236}">
              <a16:creationId xmlns="" xmlns:a16="http://schemas.microsoft.com/office/drawing/2014/main" id="{6BEA9A40-55B2-42D3-B5E6-E845464991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9" name="CustomShape 1" hidden="1">
          <a:extLst>
            <a:ext uri="{FF2B5EF4-FFF2-40B4-BE49-F238E27FC236}">
              <a16:creationId xmlns="" xmlns:a16="http://schemas.microsoft.com/office/drawing/2014/main" id="{B1AA5CA4-B632-4719-8C5E-260B3A236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0" name="CustomShape 1" hidden="1">
          <a:extLst>
            <a:ext uri="{FF2B5EF4-FFF2-40B4-BE49-F238E27FC236}">
              <a16:creationId xmlns="" xmlns:a16="http://schemas.microsoft.com/office/drawing/2014/main" id="{4F257A9A-4EC2-4A34-A013-F8B9722CA3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1" name="CustomShape 1" hidden="1">
          <a:extLst>
            <a:ext uri="{FF2B5EF4-FFF2-40B4-BE49-F238E27FC236}">
              <a16:creationId xmlns="" xmlns:a16="http://schemas.microsoft.com/office/drawing/2014/main" id="{454429B2-5B93-4106-B1AF-C32803E5252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2" name="CustomShape 1" hidden="1">
          <a:extLst>
            <a:ext uri="{FF2B5EF4-FFF2-40B4-BE49-F238E27FC236}">
              <a16:creationId xmlns="" xmlns:a16="http://schemas.microsoft.com/office/drawing/2014/main" id="{0337953A-D95A-4BE3-8276-DF5827CDB6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3" name="CustomShape 1" hidden="1">
          <a:extLst>
            <a:ext uri="{FF2B5EF4-FFF2-40B4-BE49-F238E27FC236}">
              <a16:creationId xmlns="" xmlns:a16="http://schemas.microsoft.com/office/drawing/2014/main" id="{CC94D6AF-D35B-4FEA-9A74-F9CB96299A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4" name="CustomShape 1" hidden="1">
          <a:extLst>
            <a:ext uri="{FF2B5EF4-FFF2-40B4-BE49-F238E27FC236}">
              <a16:creationId xmlns="" xmlns:a16="http://schemas.microsoft.com/office/drawing/2014/main" id="{D094910B-8EEC-4932-990C-21C06B67DF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5" name="CustomShape 1" hidden="1">
          <a:extLst>
            <a:ext uri="{FF2B5EF4-FFF2-40B4-BE49-F238E27FC236}">
              <a16:creationId xmlns="" xmlns:a16="http://schemas.microsoft.com/office/drawing/2014/main" id="{DA93516B-4B7B-47BF-B123-44EBF353B46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6" name="CustomShape 1" hidden="1">
          <a:extLst>
            <a:ext uri="{FF2B5EF4-FFF2-40B4-BE49-F238E27FC236}">
              <a16:creationId xmlns="" xmlns:a16="http://schemas.microsoft.com/office/drawing/2014/main" id="{A4BCAB8C-42F6-4357-BC09-C25F668CF0A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7" name="CustomShape 1" hidden="1">
          <a:extLst>
            <a:ext uri="{FF2B5EF4-FFF2-40B4-BE49-F238E27FC236}">
              <a16:creationId xmlns="" xmlns:a16="http://schemas.microsoft.com/office/drawing/2014/main" id="{4CD773BF-16EE-415F-9E92-ADEAAA441A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8" name="CustomShape 1" hidden="1">
          <a:extLst>
            <a:ext uri="{FF2B5EF4-FFF2-40B4-BE49-F238E27FC236}">
              <a16:creationId xmlns="" xmlns:a16="http://schemas.microsoft.com/office/drawing/2014/main" id="{CD2B1625-8D0C-43B7-A27E-D54F825D4C1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9" name="CustomShape 1" hidden="1">
          <a:extLst>
            <a:ext uri="{FF2B5EF4-FFF2-40B4-BE49-F238E27FC236}">
              <a16:creationId xmlns="" xmlns:a16="http://schemas.microsoft.com/office/drawing/2014/main" id="{E48598AB-3E84-4F2F-9370-D0FA5631A2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0" name="CustomShape 1" hidden="1">
          <a:extLst>
            <a:ext uri="{FF2B5EF4-FFF2-40B4-BE49-F238E27FC236}">
              <a16:creationId xmlns="" xmlns:a16="http://schemas.microsoft.com/office/drawing/2014/main" id="{B7788005-5BDA-45FB-986E-09B022CB1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1" name="CustomShape 1" hidden="1">
          <a:extLst>
            <a:ext uri="{FF2B5EF4-FFF2-40B4-BE49-F238E27FC236}">
              <a16:creationId xmlns="" xmlns:a16="http://schemas.microsoft.com/office/drawing/2014/main" id="{E11DEA1F-4317-4207-8FB6-38E3F3CC2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2" name="CustomShape 1" hidden="1">
          <a:extLst>
            <a:ext uri="{FF2B5EF4-FFF2-40B4-BE49-F238E27FC236}">
              <a16:creationId xmlns="" xmlns:a16="http://schemas.microsoft.com/office/drawing/2014/main" id="{78A19769-BA5B-4352-AA6C-BF26295093E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3" name="CustomShape 1" hidden="1">
          <a:extLst>
            <a:ext uri="{FF2B5EF4-FFF2-40B4-BE49-F238E27FC236}">
              <a16:creationId xmlns="" xmlns:a16="http://schemas.microsoft.com/office/drawing/2014/main" id="{F5E05D86-A08B-4DF6-996A-D8409BC1F0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4" name="CustomShape 1" hidden="1">
          <a:extLst>
            <a:ext uri="{FF2B5EF4-FFF2-40B4-BE49-F238E27FC236}">
              <a16:creationId xmlns="" xmlns:a16="http://schemas.microsoft.com/office/drawing/2014/main" id="{76BF11FA-CADD-494D-B2CD-67FA005756F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5" name="CustomShape 1" hidden="1">
          <a:extLst>
            <a:ext uri="{FF2B5EF4-FFF2-40B4-BE49-F238E27FC236}">
              <a16:creationId xmlns="" xmlns:a16="http://schemas.microsoft.com/office/drawing/2014/main" id="{0C257A85-BDF1-46D1-8E08-3F2495AB2B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6" name="CustomShape 1" hidden="1">
          <a:extLst>
            <a:ext uri="{FF2B5EF4-FFF2-40B4-BE49-F238E27FC236}">
              <a16:creationId xmlns="" xmlns:a16="http://schemas.microsoft.com/office/drawing/2014/main" id="{1ED4F9DF-F6DD-4C3C-BA60-41FD0FE5F9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7" name="CustomShape 1" hidden="1">
          <a:extLst>
            <a:ext uri="{FF2B5EF4-FFF2-40B4-BE49-F238E27FC236}">
              <a16:creationId xmlns="" xmlns:a16="http://schemas.microsoft.com/office/drawing/2014/main" id="{F4F7667C-B90E-4475-A961-61E64D7140A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8" name="CustomShape 1" hidden="1">
          <a:extLst>
            <a:ext uri="{FF2B5EF4-FFF2-40B4-BE49-F238E27FC236}">
              <a16:creationId xmlns="" xmlns:a16="http://schemas.microsoft.com/office/drawing/2014/main" id="{E5C8357F-4579-4C36-A431-BDDE3E65717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9" name="CustomShape 1" hidden="1">
          <a:extLst>
            <a:ext uri="{FF2B5EF4-FFF2-40B4-BE49-F238E27FC236}">
              <a16:creationId xmlns="" xmlns:a16="http://schemas.microsoft.com/office/drawing/2014/main" id="{8D27674E-78BF-4DB8-B8D5-69899E53173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0" name="CustomShape 1" hidden="1">
          <a:extLst>
            <a:ext uri="{FF2B5EF4-FFF2-40B4-BE49-F238E27FC236}">
              <a16:creationId xmlns="" xmlns:a16="http://schemas.microsoft.com/office/drawing/2014/main" id="{B71E9F98-5333-4E13-A21C-925F607EAE2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1" name="CustomShape 1" hidden="1">
          <a:extLst>
            <a:ext uri="{FF2B5EF4-FFF2-40B4-BE49-F238E27FC236}">
              <a16:creationId xmlns="" xmlns:a16="http://schemas.microsoft.com/office/drawing/2014/main" id="{7C62F600-87A2-44C9-944A-31F51C2748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2" name="CustomShape 1" hidden="1">
          <a:extLst>
            <a:ext uri="{FF2B5EF4-FFF2-40B4-BE49-F238E27FC236}">
              <a16:creationId xmlns="" xmlns:a16="http://schemas.microsoft.com/office/drawing/2014/main" id="{A4D07970-DB91-49DF-B43D-7ADDECE7B7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3" name="CustomShape 1" hidden="1">
          <a:extLst>
            <a:ext uri="{FF2B5EF4-FFF2-40B4-BE49-F238E27FC236}">
              <a16:creationId xmlns="" xmlns:a16="http://schemas.microsoft.com/office/drawing/2014/main" id="{33CEC816-30CE-4EFF-84F9-8A0F301AAC9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4" name="CustomShape 1" hidden="1">
          <a:extLst>
            <a:ext uri="{FF2B5EF4-FFF2-40B4-BE49-F238E27FC236}">
              <a16:creationId xmlns="" xmlns:a16="http://schemas.microsoft.com/office/drawing/2014/main" id="{38F7DAB9-9890-4960-B28C-F07295D731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5" name="CustomShape 1" hidden="1">
          <a:extLst>
            <a:ext uri="{FF2B5EF4-FFF2-40B4-BE49-F238E27FC236}">
              <a16:creationId xmlns="" xmlns:a16="http://schemas.microsoft.com/office/drawing/2014/main" id="{D7C04DAB-CD97-44AE-AC5E-446486B4B6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6" name="CustomShape 1" hidden="1">
          <a:extLst>
            <a:ext uri="{FF2B5EF4-FFF2-40B4-BE49-F238E27FC236}">
              <a16:creationId xmlns="" xmlns:a16="http://schemas.microsoft.com/office/drawing/2014/main" id="{E159CE5C-8805-45D6-9C00-2F022B2088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7" name="CustomShape 1" hidden="1">
          <a:extLst>
            <a:ext uri="{FF2B5EF4-FFF2-40B4-BE49-F238E27FC236}">
              <a16:creationId xmlns="" xmlns:a16="http://schemas.microsoft.com/office/drawing/2014/main" id="{D8EBCDA4-D1C5-4BE9-9CEC-EEF66DE336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8" name="CustomShape 1" hidden="1">
          <a:extLst>
            <a:ext uri="{FF2B5EF4-FFF2-40B4-BE49-F238E27FC236}">
              <a16:creationId xmlns="" xmlns:a16="http://schemas.microsoft.com/office/drawing/2014/main" id="{329FBCEE-63EF-4344-A87C-ACE61E77C0D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9" name="CustomShape 1" hidden="1">
          <a:extLst>
            <a:ext uri="{FF2B5EF4-FFF2-40B4-BE49-F238E27FC236}">
              <a16:creationId xmlns="" xmlns:a16="http://schemas.microsoft.com/office/drawing/2014/main" id="{999C32D0-A2D3-4EA7-A1DD-5A79696B25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0" name="CustomShape 1" hidden="1">
          <a:extLst>
            <a:ext uri="{FF2B5EF4-FFF2-40B4-BE49-F238E27FC236}">
              <a16:creationId xmlns="" xmlns:a16="http://schemas.microsoft.com/office/drawing/2014/main" id="{D6EDB1EC-933A-4B79-8281-85C93132BD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1" name="CustomShape 1" hidden="1">
          <a:extLst>
            <a:ext uri="{FF2B5EF4-FFF2-40B4-BE49-F238E27FC236}">
              <a16:creationId xmlns="" xmlns:a16="http://schemas.microsoft.com/office/drawing/2014/main" id="{5083C158-210D-4F3B-901C-F936F119EE5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2" name="CustomShape 1" hidden="1">
          <a:extLst>
            <a:ext uri="{FF2B5EF4-FFF2-40B4-BE49-F238E27FC236}">
              <a16:creationId xmlns="" xmlns:a16="http://schemas.microsoft.com/office/drawing/2014/main" id="{EE17F900-3941-4BA6-86B2-F9B7C4CCE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3" name="CustomShape 1" hidden="1">
          <a:extLst>
            <a:ext uri="{FF2B5EF4-FFF2-40B4-BE49-F238E27FC236}">
              <a16:creationId xmlns="" xmlns:a16="http://schemas.microsoft.com/office/drawing/2014/main" id="{F969C3B4-8D9C-4169-8BD1-78174D7B6D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4" name="CustomShape 1" hidden="1">
          <a:extLst>
            <a:ext uri="{FF2B5EF4-FFF2-40B4-BE49-F238E27FC236}">
              <a16:creationId xmlns="" xmlns:a16="http://schemas.microsoft.com/office/drawing/2014/main" id="{5A98B62F-9198-4009-8FA6-8FB9CE34B3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5" name="CustomShape 1" hidden="1">
          <a:extLst>
            <a:ext uri="{FF2B5EF4-FFF2-40B4-BE49-F238E27FC236}">
              <a16:creationId xmlns="" xmlns:a16="http://schemas.microsoft.com/office/drawing/2014/main" id="{A023B823-1230-4F16-B1AD-8F0A920E4C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6" name="CustomShape 1" hidden="1">
          <a:extLst>
            <a:ext uri="{FF2B5EF4-FFF2-40B4-BE49-F238E27FC236}">
              <a16:creationId xmlns="" xmlns:a16="http://schemas.microsoft.com/office/drawing/2014/main" id="{A769EA80-6A38-4D33-9CAE-B8744E36F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7" name="CustomShape 1" hidden="1">
          <a:extLst>
            <a:ext uri="{FF2B5EF4-FFF2-40B4-BE49-F238E27FC236}">
              <a16:creationId xmlns="" xmlns:a16="http://schemas.microsoft.com/office/drawing/2014/main" id="{C5C9D1BA-DCC5-41AD-9ED5-818067153C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8" name="CustomShape 1" hidden="1">
          <a:extLst>
            <a:ext uri="{FF2B5EF4-FFF2-40B4-BE49-F238E27FC236}">
              <a16:creationId xmlns="" xmlns:a16="http://schemas.microsoft.com/office/drawing/2014/main" id="{ED518BC5-7BD2-4E95-A3EE-283222F23F5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9" name="CustomShape 1" hidden="1">
          <a:extLst>
            <a:ext uri="{FF2B5EF4-FFF2-40B4-BE49-F238E27FC236}">
              <a16:creationId xmlns="" xmlns:a16="http://schemas.microsoft.com/office/drawing/2014/main" id="{1880AD22-A0D3-428F-8840-FC6D99E138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0" name="CustomShape 1" hidden="1">
          <a:extLst>
            <a:ext uri="{FF2B5EF4-FFF2-40B4-BE49-F238E27FC236}">
              <a16:creationId xmlns="" xmlns:a16="http://schemas.microsoft.com/office/drawing/2014/main" id="{986D39E7-FF0F-49D5-A0F6-0EF3AC3C71B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1" name="CustomShape 1" hidden="1">
          <a:extLst>
            <a:ext uri="{FF2B5EF4-FFF2-40B4-BE49-F238E27FC236}">
              <a16:creationId xmlns="" xmlns:a16="http://schemas.microsoft.com/office/drawing/2014/main" id="{54DE06B1-55BD-4064-BDF4-D92344B049B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2" name="CustomShape 1" hidden="1">
          <a:extLst>
            <a:ext uri="{FF2B5EF4-FFF2-40B4-BE49-F238E27FC236}">
              <a16:creationId xmlns="" xmlns:a16="http://schemas.microsoft.com/office/drawing/2014/main" id="{4F0E1556-A4E2-4110-9292-0B3A72A01C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3" name="CustomShape 1" hidden="1">
          <a:extLst>
            <a:ext uri="{FF2B5EF4-FFF2-40B4-BE49-F238E27FC236}">
              <a16:creationId xmlns="" xmlns:a16="http://schemas.microsoft.com/office/drawing/2014/main" id="{07DD44B9-FD6A-4316-A5EF-DFE8447BFAA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4" name="CustomShape 1" hidden="1">
          <a:extLst>
            <a:ext uri="{FF2B5EF4-FFF2-40B4-BE49-F238E27FC236}">
              <a16:creationId xmlns="" xmlns:a16="http://schemas.microsoft.com/office/drawing/2014/main" id="{DE53E4B6-246D-49D0-A64E-B3DD6E4DC12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5" name="CustomShape 1" hidden="1">
          <a:extLst>
            <a:ext uri="{FF2B5EF4-FFF2-40B4-BE49-F238E27FC236}">
              <a16:creationId xmlns="" xmlns:a16="http://schemas.microsoft.com/office/drawing/2014/main" id="{257D8CCA-F87F-4BDE-BAF1-9CE5F59BD2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6" name="CustomShape 1" hidden="1">
          <a:extLst>
            <a:ext uri="{FF2B5EF4-FFF2-40B4-BE49-F238E27FC236}">
              <a16:creationId xmlns="" xmlns:a16="http://schemas.microsoft.com/office/drawing/2014/main" id="{12D6C739-B717-4A93-AA74-26689C01E0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7" name="CustomShape 1" hidden="1">
          <a:extLst>
            <a:ext uri="{FF2B5EF4-FFF2-40B4-BE49-F238E27FC236}">
              <a16:creationId xmlns="" xmlns:a16="http://schemas.microsoft.com/office/drawing/2014/main" id="{888E4C5D-B106-49B9-8E0D-7F9D874D75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8" name="CustomShape 1" hidden="1">
          <a:extLst>
            <a:ext uri="{FF2B5EF4-FFF2-40B4-BE49-F238E27FC236}">
              <a16:creationId xmlns="" xmlns:a16="http://schemas.microsoft.com/office/drawing/2014/main" id="{2A02427E-A56D-48CF-972E-864D2A77F9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9" name="CustomShape 1" hidden="1">
          <a:extLst>
            <a:ext uri="{FF2B5EF4-FFF2-40B4-BE49-F238E27FC236}">
              <a16:creationId xmlns="" xmlns:a16="http://schemas.microsoft.com/office/drawing/2014/main" id="{3059D9E8-E0D9-4E11-A5E3-A647A6E0663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0" name="CustomShape 1" hidden="1">
          <a:extLst>
            <a:ext uri="{FF2B5EF4-FFF2-40B4-BE49-F238E27FC236}">
              <a16:creationId xmlns="" xmlns:a16="http://schemas.microsoft.com/office/drawing/2014/main" id="{F71E7DAA-3934-400F-A1A9-519F6BF787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1" name="CustomShape 1" hidden="1">
          <a:extLst>
            <a:ext uri="{FF2B5EF4-FFF2-40B4-BE49-F238E27FC236}">
              <a16:creationId xmlns="" xmlns:a16="http://schemas.microsoft.com/office/drawing/2014/main" id="{219DFA30-9431-4648-A2A2-B06391A3A3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2" name="CustomShape 1" hidden="1">
          <a:extLst>
            <a:ext uri="{FF2B5EF4-FFF2-40B4-BE49-F238E27FC236}">
              <a16:creationId xmlns="" xmlns:a16="http://schemas.microsoft.com/office/drawing/2014/main" id="{7C0A9085-F72C-46E6-8F2A-2B684BF857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3" name="CustomShape 1" hidden="1">
          <a:extLst>
            <a:ext uri="{FF2B5EF4-FFF2-40B4-BE49-F238E27FC236}">
              <a16:creationId xmlns="" xmlns:a16="http://schemas.microsoft.com/office/drawing/2014/main" id="{A8BE242A-DCD7-4A07-81FE-37B486CE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4" name="CustomShape 1" hidden="1">
          <a:extLst>
            <a:ext uri="{FF2B5EF4-FFF2-40B4-BE49-F238E27FC236}">
              <a16:creationId xmlns="" xmlns:a16="http://schemas.microsoft.com/office/drawing/2014/main" id="{C2556181-4BCE-4EF0-AF7B-FA9DA0513F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5" name="CustomShape 1" hidden="1">
          <a:extLst>
            <a:ext uri="{FF2B5EF4-FFF2-40B4-BE49-F238E27FC236}">
              <a16:creationId xmlns="" xmlns:a16="http://schemas.microsoft.com/office/drawing/2014/main" id="{F2BE314B-2514-49AE-B247-6F6725566E1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6" name="CustomShape 1" hidden="1">
          <a:extLst>
            <a:ext uri="{FF2B5EF4-FFF2-40B4-BE49-F238E27FC236}">
              <a16:creationId xmlns="" xmlns:a16="http://schemas.microsoft.com/office/drawing/2014/main" id="{9ADEC017-B7DE-4AA8-8F93-1FD087D12D2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7" name="CustomShape 1" hidden="1">
          <a:extLst>
            <a:ext uri="{FF2B5EF4-FFF2-40B4-BE49-F238E27FC236}">
              <a16:creationId xmlns="" xmlns:a16="http://schemas.microsoft.com/office/drawing/2014/main" id="{1F6CBF5F-00A1-475B-9707-0DF5D4B9EC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8" name="CustomShape 1" hidden="1">
          <a:extLst>
            <a:ext uri="{FF2B5EF4-FFF2-40B4-BE49-F238E27FC236}">
              <a16:creationId xmlns="" xmlns:a16="http://schemas.microsoft.com/office/drawing/2014/main" id="{F55A7F42-A396-49EF-B644-D95690F0651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9" name="CustomShape 1" hidden="1">
          <a:extLst>
            <a:ext uri="{FF2B5EF4-FFF2-40B4-BE49-F238E27FC236}">
              <a16:creationId xmlns="" xmlns:a16="http://schemas.microsoft.com/office/drawing/2014/main" id="{8F6042C5-53C5-4111-83F4-4C5F1F0108A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0" name="CustomShape 1" hidden="1">
          <a:extLst>
            <a:ext uri="{FF2B5EF4-FFF2-40B4-BE49-F238E27FC236}">
              <a16:creationId xmlns="" xmlns:a16="http://schemas.microsoft.com/office/drawing/2014/main" id="{7169C385-F591-43A6-83F6-F458331B7E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1" name="CustomShape 1" hidden="1">
          <a:extLst>
            <a:ext uri="{FF2B5EF4-FFF2-40B4-BE49-F238E27FC236}">
              <a16:creationId xmlns="" xmlns:a16="http://schemas.microsoft.com/office/drawing/2014/main" id="{7D7D17EC-071E-435C-AFFC-BE46A32959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2" name="CustomShape 1" hidden="1">
          <a:extLst>
            <a:ext uri="{FF2B5EF4-FFF2-40B4-BE49-F238E27FC236}">
              <a16:creationId xmlns="" xmlns:a16="http://schemas.microsoft.com/office/drawing/2014/main" id="{7E90D9C2-25C5-4D59-A111-090A44F5BD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3" name="CustomShape 1" hidden="1">
          <a:extLst>
            <a:ext uri="{FF2B5EF4-FFF2-40B4-BE49-F238E27FC236}">
              <a16:creationId xmlns="" xmlns:a16="http://schemas.microsoft.com/office/drawing/2014/main" id="{8D9B8588-43DC-4F6C-BDB3-84B97FCDE29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4" name="CustomShape 1" hidden="1">
          <a:extLst>
            <a:ext uri="{FF2B5EF4-FFF2-40B4-BE49-F238E27FC236}">
              <a16:creationId xmlns="" xmlns:a16="http://schemas.microsoft.com/office/drawing/2014/main" id="{0F8B1733-1680-4A59-B253-ACD2A6343E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5" name="CustomShape 1" hidden="1">
          <a:extLst>
            <a:ext uri="{FF2B5EF4-FFF2-40B4-BE49-F238E27FC236}">
              <a16:creationId xmlns="" xmlns:a16="http://schemas.microsoft.com/office/drawing/2014/main" id="{E88DC8B8-E5B3-4FC0-936E-7CC485CC33A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6" name="CustomShape 1" hidden="1">
          <a:extLst>
            <a:ext uri="{FF2B5EF4-FFF2-40B4-BE49-F238E27FC236}">
              <a16:creationId xmlns="" xmlns:a16="http://schemas.microsoft.com/office/drawing/2014/main" id="{E3FB7771-F825-473A-AF38-62A9F0C7F8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7" name="CustomShape 1" hidden="1">
          <a:extLst>
            <a:ext uri="{FF2B5EF4-FFF2-40B4-BE49-F238E27FC236}">
              <a16:creationId xmlns="" xmlns:a16="http://schemas.microsoft.com/office/drawing/2014/main" id="{8CE36140-0874-42E8-8BE2-4A3725E9DD2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8" name="CustomShape 1" hidden="1">
          <a:extLst>
            <a:ext uri="{FF2B5EF4-FFF2-40B4-BE49-F238E27FC236}">
              <a16:creationId xmlns="" xmlns:a16="http://schemas.microsoft.com/office/drawing/2014/main" id="{8227319E-E5A7-4454-A1C7-EB8B0BA6E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9" name="CustomShape 1" hidden="1">
          <a:extLst>
            <a:ext uri="{FF2B5EF4-FFF2-40B4-BE49-F238E27FC236}">
              <a16:creationId xmlns="" xmlns:a16="http://schemas.microsoft.com/office/drawing/2014/main" id="{0492E6A8-23FB-4737-8295-F615E2124E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0" name="CustomShape 1" hidden="1">
          <a:extLst>
            <a:ext uri="{FF2B5EF4-FFF2-40B4-BE49-F238E27FC236}">
              <a16:creationId xmlns="" xmlns:a16="http://schemas.microsoft.com/office/drawing/2014/main" id="{1FAC08C5-7B8A-4877-9631-311675303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1" name="CustomShape 1" hidden="1">
          <a:extLst>
            <a:ext uri="{FF2B5EF4-FFF2-40B4-BE49-F238E27FC236}">
              <a16:creationId xmlns="" xmlns:a16="http://schemas.microsoft.com/office/drawing/2014/main" id="{B9F6B9E3-590C-422C-9AB0-3BDCB6E32D0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2" name="CustomShape 1" hidden="1">
          <a:extLst>
            <a:ext uri="{FF2B5EF4-FFF2-40B4-BE49-F238E27FC236}">
              <a16:creationId xmlns="" xmlns:a16="http://schemas.microsoft.com/office/drawing/2014/main" id="{5A7DC66F-A029-4BB7-92C9-FF1B0A7AFE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3" name="CustomShape 1" hidden="1">
          <a:extLst>
            <a:ext uri="{FF2B5EF4-FFF2-40B4-BE49-F238E27FC236}">
              <a16:creationId xmlns="" xmlns:a16="http://schemas.microsoft.com/office/drawing/2014/main" id="{D2BB3B15-57A0-4923-A3DB-E2878C743AE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4" name="CustomShape 1" hidden="1">
          <a:extLst>
            <a:ext uri="{FF2B5EF4-FFF2-40B4-BE49-F238E27FC236}">
              <a16:creationId xmlns="" xmlns:a16="http://schemas.microsoft.com/office/drawing/2014/main" id="{9379114C-98C8-4C0D-B2D1-E1FF1CF45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5" name="CustomShape 1" hidden="1">
          <a:extLst>
            <a:ext uri="{FF2B5EF4-FFF2-40B4-BE49-F238E27FC236}">
              <a16:creationId xmlns="" xmlns:a16="http://schemas.microsoft.com/office/drawing/2014/main" id="{06C7DA9B-8582-499F-ADC7-DC7DEF1564F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6" name="CustomShape 1" hidden="1">
          <a:extLst>
            <a:ext uri="{FF2B5EF4-FFF2-40B4-BE49-F238E27FC236}">
              <a16:creationId xmlns="" xmlns:a16="http://schemas.microsoft.com/office/drawing/2014/main" id="{D3A4A4CA-5D00-4458-BFDC-E49AE27F59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7" name="CustomShape 1" hidden="1">
          <a:extLst>
            <a:ext uri="{FF2B5EF4-FFF2-40B4-BE49-F238E27FC236}">
              <a16:creationId xmlns="" xmlns:a16="http://schemas.microsoft.com/office/drawing/2014/main" id="{3A6018E7-1ABD-407B-A562-441386C1E55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8" name="CustomShape 1" hidden="1">
          <a:extLst>
            <a:ext uri="{FF2B5EF4-FFF2-40B4-BE49-F238E27FC236}">
              <a16:creationId xmlns="" xmlns:a16="http://schemas.microsoft.com/office/drawing/2014/main" id="{A941708C-8776-4F1B-A97C-9E804786B79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9" name="CustomShape 1" hidden="1">
          <a:extLst>
            <a:ext uri="{FF2B5EF4-FFF2-40B4-BE49-F238E27FC236}">
              <a16:creationId xmlns="" xmlns:a16="http://schemas.microsoft.com/office/drawing/2014/main" id="{3C8C6DAE-6703-4AAD-8BB2-87903684BAD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0" name="CustomShape 1" hidden="1">
          <a:extLst>
            <a:ext uri="{FF2B5EF4-FFF2-40B4-BE49-F238E27FC236}">
              <a16:creationId xmlns="" xmlns:a16="http://schemas.microsoft.com/office/drawing/2014/main" id="{2B806CF1-4B4A-45EE-8E2F-11F1E9B65D1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1" name="CustomShape 1" hidden="1">
          <a:extLst>
            <a:ext uri="{FF2B5EF4-FFF2-40B4-BE49-F238E27FC236}">
              <a16:creationId xmlns="" xmlns:a16="http://schemas.microsoft.com/office/drawing/2014/main" id="{57A46DEA-6AC0-4F32-88E5-A72E77EEE4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2" name="CustomShape 1" hidden="1">
          <a:extLst>
            <a:ext uri="{FF2B5EF4-FFF2-40B4-BE49-F238E27FC236}">
              <a16:creationId xmlns="" xmlns:a16="http://schemas.microsoft.com/office/drawing/2014/main" id="{0DD77719-8AA4-46FB-BF3B-A62350502F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3" name="CustomShape 1" hidden="1">
          <a:extLst>
            <a:ext uri="{FF2B5EF4-FFF2-40B4-BE49-F238E27FC236}">
              <a16:creationId xmlns="" xmlns:a16="http://schemas.microsoft.com/office/drawing/2014/main" id="{F3FBF92D-3B81-4191-993B-A95F10342EF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4" name="CustomShape 1" hidden="1">
          <a:extLst>
            <a:ext uri="{FF2B5EF4-FFF2-40B4-BE49-F238E27FC236}">
              <a16:creationId xmlns="" xmlns:a16="http://schemas.microsoft.com/office/drawing/2014/main" id="{15C1A43A-DF58-4743-9379-D454B4C761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5" name="CustomShape 1" hidden="1">
          <a:extLst>
            <a:ext uri="{FF2B5EF4-FFF2-40B4-BE49-F238E27FC236}">
              <a16:creationId xmlns="" xmlns:a16="http://schemas.microsoft.com/office/drawing/2014/main" id="{AC216265-E9F9-4353-8614-E56ACC4465F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6" name="CustomShape 1" hidden="1">
          <a:extLst>
            <a:ext uri="{FF2B5EF4-FFF2-40B4-BE49-F238E27FC236}">
              <a16:creationId xmlns="" xmlns:a16="http://schemas.microsoft.com/office/drawing/2014/main" id="{FFEE96B3-5E42-41E8-9145-020D1664B7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7" name="CustomShape 1" hidden="1">
          <a:extLst>
            <a:ext uri="{FF2B5EF4-FFF2-40B4-BE49-F238E27FC236}">
              <a16:creationId xmlns="" xmlns:a16="http://schemas.microsoft.com/office/drawing/2014/main" id="{8B508500-2996-4B72-A2DB-94374B6F82C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8" name="CustomShape 1" hidden="1">
          <a:extLst>
            <a:ext uri="{FF2B5EF4-FFF2-40B4-BE49-F238E27FC236}">
              <a16:creationId xmlns="" xmlns:a16="http://schemas.microsoft.com/office/drawing/2014/main" id="{92332143-BF1C-4E39-9EA0-BC7FB3D1952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9" name="CustomShape 1" hidden="1">
          <a:extLst>
            <a:ext uri="{FF2B5EF4-FFF2-40B4-BE49-F238E27FC236}">
              <a16:creationId xmlns="" xmlns:a16="http://schemas.microsoft.com/office/drawing/2014/main" id="{6D666DD0-F19B-4EB0-B345-D0F0669CD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0" name="CustomShape 1" hidden="1">
          <a:extLst>
            <a:ext uri="{FF2B5EF4-FFF2-40B4-BE49-F238E27FC236}">
              <a16:creationId xmlns="" xmlns:a16="http://schemas.microsoft.com/office/drawing/2014/main" id="{7C6617E5-A81C-4C90-8BDC-E8C0F50648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1" name="CustomShape 1" hidden="1">
          <a:extLst>
            <a:ext uri="{FF2B5EF4-FFF2-40B4-BE49-F238E27FC236}">
              <a16:creationId xmlns="" xmlns:a16="http://schemas.microsoft.com/office/drawing/2014/main" id="{8D48D820-BE15-44FF-A162-0941C76EFD6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2" name="CustomShape 1" hidden="1">
          <a:extLst>
            <a:ext uri="{FF2B5EF4-FFF2-40B4-BE49-F238E27FC236}">
              <a16:creationId xmlns="" xmlns:a16="http://schemas.microsoft.com/office/drawing/2014/main" id="{1B171DFC-8444-420F-83B2-0F2DC3C36D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3" name="CustomShape 1" hidden="1">
          <a:extLst>
            <a:ext uri="{FF2B5EF4-FFF2-40B4-BE49-F238E27FC236}">
              <a16:creationId xmlns="" xmlns:a16="http://schemas.microsoft.com/office/drawing/2014/main" id="{431A743E-BA39-45CA-BA8B-89D57DF4368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4" name="CustomShape 1" hidden="1">
          <a:extLst>
            <a:ext uri="{FF2B5EF4-FFF2-40B4-BE49-F238E27FC236}">
              <a16:creationId xmlns="" xmlns:a16="http://schemas.microsoft.com/office/drawing/2014/main" id="{9AA83B15-9E01-46B7-A54C-8CB8C3D1A8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5" name="CustomShape 1" hidden="1">
          <a:extLst>
            <a:ext uri="{FF2B5EF4-FFF2-40B4-BE49-F238E27FC236}">
              <a16:creationId xmlns="" xmlns:a16="http://schemas.microsoft.com/office/drawing/2014/main" id="{76D9EFFC-C972-4477-9EEC-B93E12BEA9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6" name="CustomShape 1" hidden="1">
          <a:extLst>
            <a:ext uri="{FF2B5EF4-FFF2-40B4-BE49-F238E27FC236}">
              <a16:creationId xmlns="" xmlns:a16="http://schemas.microsoft.com/office/drawing/2014/main" id="{3A1D3D15-4E15-403E-8CE4-8A1FA88ED1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7" name="CustomShape 1" hidden="1">
          <a:extLst>
            <a:ext uri="{FF2B5EF4-FFF2-40B4-BE49-F238E27FC236}">
              <a16:creationId xmlns="" xmlns:a16="http://schemas.microsoft.com/office/drawing/2014/main" id="{383830F5-9546-41B3-9770-65AACDD66F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8" name="CustomShape 1" hidden="1">
          <a:extLst>
            <a:ext uri="{FF2B5EF4-FFF2-40B4-BE49-F238E27FC236}">
              <a16:creationId xmlns="" xmlns:a16="http://schemas.microsoft.com/office/drawing/2014/main" id="{52DF21FA-40D6-4F64-9A58-98CF3984CE1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9" name="CustomShape 1" hidden="1">
          <a:extLst>
            <a:ext uri="{FF2B5EF4-FFF2-40B4-BE49-F238E27FC236}">
              <a16:creationId xmlns="" xmlns:a16="http://schemas.microsoft.com/office/drawing/2014/main" id="{C8D03137-F60C-42B1-9B90-AE3FA5964C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0" name="CustomShape 1" hidden="1">
          <a:extLst>
            <a:ext uri="{FF2B5EF4-FFF2-40B4-BE49-F238E27FC236}">
              <a16:creationId xmlns="" xmlns:a16="http://schemas.microsoft.com/office/drawing/2014/main" id="{66D8FC5B-CDCF-4D49-BC97-AD6E6D43313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1" name="CustomShape 1" hidden="1">
          <a:extLst>
            <a:ext uri="{FF2B5EF4-FFF2-40B4-BE49-F238E27FC236}">
              <a16:creationId xmlns="" xmlns:a16="http://schemas.microsoft.com/office/drawing/2014/main" id="{4960D472-4952-47BC-8CAB-63FA02A8B4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2" name="CustomShape 1" hidden="1">
          <a:extLst>
            <a:ext uri="{FF2B5EF4-FFF2-40B4-BE49-F238E27FC236}">
              <a16:creationId xmlns="" xmlns:a16="http://schemas.microsoft.com/office/drawing/2014/main" id="{3898676C-8724-402E-9A61-FD76A53171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3" name="CustomShape 1" hidden="1">
          <a:extLst>
            <a:ext uri="{FF2B5EF4-FFF2-40B4-BE49-F238E27FC236}">
              <a16:creationId xmlns="" xmlns:a16="http://schemas.microsoft.com/office/drawing/2014/main" id="{ACC0C5D8-CE55-42B5-936A-1A8E02383D0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4" name="CustomShape 1" hidden="1">
          <a:extLst>
            <a:ext uri="{FF2B5EF4-FFF2-40B4-BE49-F238E27FC236}">
              <a16:creationId xmlns="" xmlns:a16="http://schemas.microsoft.com/office/drawing/2014/main" id="{F56A7507-8BB2-413A-9041-C8C22E05964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5" name="CustomShape 1" hidden="1">
          <a:extLst>
            <a:ext uri="{FF2B5EF4-FFF2-40B4-BE49-F238E27FC236}">
              <a16:creationId xmlns="" xmlns:a16="http://schemas.microsoft.com/office/drawing/2014/main" id="{AF021AA9-2501-4A0E-86D2-55F24EEE13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6" name="CustomShape 1" hidden="1">
          <a:extLst>
            <a:ext uri="{FF2B5EF4-FFF2-40B4-BE49-F238E27FC236}">
              <a16:creationId xmlns="" xmlns:a16="http://schemas.microsoft.com/office/drawing/2014/main" id="{16EBF2AD-5FD8-473E-84FC-9D6A3E646A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7" name="CustomShape 1" hidden="1">
          <a:extLst>
            <a:ext uri="{FF2B5EF4-FFF2-40B4-BE49-F238E27FC236}">
              <a16:creationId xmlns="" xmlns:a16="http://schemas.microsoft.com/office/drawing/2014/main" id="{E17245C9-EF97-44BF-93F8-ED6D58F2B5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8" name="CustomShape 1" hidden="1">
          <a:extLst>
            <a:ext uri="{FF2B5EF4-FFF2-40B4-BE49-F238E27FC236}">
              <a16:creationId xmlns="" xmlns:a16="http://schemas.microsoft.com/office/drawing/2014/main" id="{24D27766-8798-4B87-80DF-5B09502C562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9" name="CustomShape 1" hidden="1">
          <a:extLst>
            <a:ext uri="{FF2B5EF4-FFF2-40B4-BE49-F238E27FC236}">
              <a16:creationId xmlns="" xmlns:a16="http://schemas.microsoft.com/office/drawing/2014/main" id="{431E7A02-2D86-415B-9FD1-11EFC153B82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0" name="CustomShape 1" hidden="1">
          <a:extLst>
            <a:ext uri="{FF2B5EF4-FFF2-40B4-BE49-F238E27FC236}">
              <a16:creationId xmlns="" xmlns:a16="http://schemas.microsoft.com/office/drawing/2014/main" id="{94B6D702-AA5A-4AD5-B263-3E3ADD3F42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1" name="CustomShape 1" hidden="1">
          <a:extLst>
            <a:ext uri="{FF2B5EF4-FFF2-40B4-BE49-F238E27FC236}">
              <a16:creationId xmlns="" xmlns:a16="http://schemas.microsoft.com/office/drawing/2014/main" id="{0C6D7633-BC45-4F3D-AD82-EF498650B9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2" name="CustomShape 1" hidden="1">
          <a:extLst>
            <a:ext uri="{FF2B5EF4-FFF2-40B4-BE49-F238E27FC236}">
              <a16:creationId xmlns="" xmlns:a16="http://schemas.microsoft.com/office/drawing/2014/main" id="{C84CABC7-F7DF-41D0-B96B-C174D4F54B2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3" name="CustomShape 1" hidden="1">
          <a:extLst>
            <a:ext uri="{FF2B5EF4-FFF2-40B4-BE49-F238E27FC236}">
              <a16:creationId xmlns="" xmlns:a16="http://schemas.microsoft.com/office/drawing/2014/main" id="{E3450597-B4FF-4383-B3F7-CB13C481F19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4" name="CustomShape 1" hidden="1">
          <a:extLst>
            <a:ext uri="{FF2B5EF4-FFF2-40B4-BE49-F238E27FC236}">
              <a16:creationId xmlns="" xmlns:a16="http://schemas.microsoft.com/office/drawing/2014/main" id="{0F1F4DE7-74AA-4AAB-B180-EFFC17F8BBF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5" name="CustomShape 1" hidden="1">
          <a:extLst>
            <a:ext uri="{FF2B5EF4-FFF2-40B4-BE49-F238E27FC236}">
              <a16:creationId xmlns="" xmlns:a16="http://schemas.microsoft.com/office/drawing/2014/main" id="{B52C9733-91E2-4A45-85ED-3077E6F2717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6" name="CustomShape 1" hidden="1">
          <a:extLst>
            <a:ext uri="{FF2B5EF4-FFF2-40B4-BE49-F238E27FC236}">
              <a16:creationId xmlns="" xmlns:a16="http://schemas.microsoft.com/office/drawing/2014/main" id="{D294B9D3-8049-4B3A-9248-DAC19716E6F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7" name="CustomShape 1" hidden="1">
          <a:extLst>
            <a:ext uri="{FF2B5EF4-FFF2-40B4-BE49-F238E27FC236}">
              <a16:creationId xmlns="" xmlns:a16="http://schemas.microsoft.com/office/drawing/2014/main" id="{680E7EF1-4FF4-48EE-8AE8-3D326A8A10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8" name="CustomShape 1" hidden="1">
          <a:extLst>
            <a:ext uri="{FF2B5EF4-FFF2-40B4-BE49-F238E27FC236}">
              <a16:creationId xmlns="" xmlns:a16="http://schemas.microsoft.com/office/drawing/2014/main" id="{4D832C56-C45D-405D-9259-F8A462467C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9" name="CustomShape 1" hidden="1">
          <a:extLst>
            <a:ext uri="{FF2B5EF4-FFF2-40B4-BE49-F238E27FC236}">
              <a16:creationId xmlns="" xmlns:a16="http://schemas.microsoft.com/office/drawing/2014/main" id="{285063DE-1A11-4D21-ADDC-F818C4E76F8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0" name="CustomShape 1" hidden="1">
          <a:extLst>
            <a:ext uri="{FF2B5EF4-FFF2-40B4-BE49-F238E27FC236}">
              <a16:creationId xmlns="" xmlns:a16="http://schemas.microsoft.com/office/drawing/2014/main" id="{F5965B0D-E9ED-4F28-949A-79443CAA3A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1" name="CustomShape 1" hidden="1">
          <a:extLst>
            <a:ext uri="{FF2B5EF4-FFF2-40B4-BE49-F238E27FC236}">
              <a16:creationId xmlns="" xmlns:a16="http://schemas.microsoft.com/office/drawing/2014/main" id="{15B03FC9-22C1-4E08-B234-1F6D79DD861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2" name="CustomShape 1" hidden="1">
          <a:extLst>
            <a:ext uri="{FF2B5EF4-FFF2-40B4-BE49-F238E27FC236}">
              <a16:creationId xmlns="" xmlns:a16="http://schemas.microsoft.com/office/drawing/2014/main" id="{38710A30-EBD4-493F-A28F-3898CBB188F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3" name="CustomShape 1" hidden="1">
          <a:extLst>
            <a:ext uri="{FF2B5EF4-FFF2-40B4-BE49-F238E27FC236}">
              <a16:creationId xmlns="" xmlns:a16="http://schemas.microsoft.com/office/drawing/2014/main" id="{66F63380-D5E3-47F8-86DA-6BF984119C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4" name="CustomShape 1" hidden="1">
          <a:extLst>
            <a:ext uri="{FF2B5EF4-FFF2-40B4-BE49-F238E27FC236}">
              <a16:creationId xmlns="" xmlns:a16="http://schemas.microsoft.com/office/drawing/2014/main" id="{F455DA46-C0C2-4D8F-8F39-332C7A83A14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5" name="CustomShape 1" hidden="1">
          <a:extLst>
            <a:ext uri="{FF2B5EF4-FFF2-40B4-BE49-F238E27FC236}">
              <a16:creationId xmlns="" xmlns:a16="http://schemas.microsoft.com/office/drawing/2014/main" id="{72FF9136-D6EE-47FE-B9D2-7BC38D4343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6" name="CustomShape 1" hidden="1">
          <a:extLst>
            <a:ext uri="{FF2B5EF4-FFF2-40B4-BE49-F238E27FC236}">
              <a16:creationId xmlns="" xmlns:a16="http://schemas.microsoft.com/office/drawing/2014/main" id="{B97B8636-D6E7-4D30-8AC1-84D269B515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7" name="CustomShape 1" hidden="1">
          <a:extLst>
            <a:ext uri="{FF2B5EF4-FFF2-40B4-BE49-F238E27FC236}">
              <a16:creationId xmlns="" xmlns:a16="http://schemas.microsoft.com/office/drawing/2014/main" id="{F1F715DB-31DB-450B-9F16-23CEA854D8E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8" name="CustomShape 1" hidden="1">
          <a:extLst>
            <a:ext uri="{FF2B5EF4-FFF2-40B4-BE49-F238E27FC236}">
              <a16:creationId xmlns="" xmlns:a16="http://schemas.microsoft.com/office/drawing/2014/main" id="{9C079E29-27E1-4CE4-BF2B-0F9C6E0A2A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9" name="CustomShape 1" hidden="1">
          <a:extLst>
            <a:ext uri="{FF2B5EF4-FFF2-40B4-BE49-F238E27FC236}">
              <a16:creationId xmlns="" xmlns:a16="http://schemas.microsoft.com/office/drawing/2014/main" id="{ACA55990-73DD-49E9-A60A-7CFCBD48E23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0" name="CustomShape 1" hidden="1">
          <a:extLst>
            <a:ext uri="{FF2B5EF4-FFF2-40B4-BE49-F238E27FC236}">
              <a16:creationId xmlns="" xmlns:a16="http://schemas.microsoft.com/office/drawing/2014/main" id="{96E9E41D-78FD-41FA-9B2F-8D7EB0D11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1" name="CustomShape 1" hidden="1">
          <a:extLst>
            <a:ext uri="{FF2B5EF4-FFF2-40B4-BE49-F238E27FC236}">
              <a16:creationId xmlns="" xmlns:a16="http://schemas.microsoft.com/office/drawing/2014/main" id="{AC16F966-3FB3-4E71-95F9-18D223E5C2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2" name="CustomShape 1" hidden="1">
          <a:extLst>
            <a:ext uri="{FF2B5EF4-FFF2-40B4-BE49-F238E27FC236}">
              <a16:creationId xmlns="" xmlns:a16="http://schemas.microsoft.com/office/drawing/2014/main" id="{84C89580-F337-4FDB-9D02-9888AA40E8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3" name="CustomShape 1" hidden="1">
          <a:extLst>
            <a:ext uri="{FF2B5EF4-FFF2-40B4-BE49-F238E27FC236}">
              <a16:creationId xmlns="" xmlns:a16="http://schemas.microsoft.com/office/drawing/2014/main" id="{AC0D9CA3-3376-4B35-A3EB-F59449778A7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4" name="CustomShape 1" hidden="1">
          <a:extLst>
            <a:ext uri="{FF2B5EF4-FFF2-40B4-BE49-F238E27FC236}">
              <a16:creationId xmlns="" xmlns:a16="http://schemas.microsoft.com/office/drawing/2014/main" id="{91DD6AD6-E9C1-425E-86F2-BF5FA3C5F2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5" name="CustomShape 1" hidden="1">
          <a:extLst>
            <a:ext uri="{FF2B5EF4-FFF2-40B4-BE49-F238E27FC236}">
              <a16:creationId xmlns="" xmlns:a16="http://schemas.microsoft.com/office/drawing/2014/main" id="{25F1AF60-840C-438F-8E42-BD4E32A2B3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6" name="CustomShape 1" hidden="1">
          <a:extLst>
            <a:ext uri="{FF2B5EF4-FFF2-40B4-BE49-F238E27FC236}">
              <a16:creationId xmlns="" xmlns:a16="http://schemas.microsoft.com/office/drawing/2014/main" id="{FBD0FE9E-BA18-4809-898D-9D53CFFCA05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59"/>
  <sheetViews>
    <sheetView tabSelected="1" zoomScale="70" zoomScaleNormal="70" workbookViewId="0">
      <pane ySplit="3" topLeftCell="A189" activePane="bottomLeft" state="frozen"/>
      <selection pane="bottomLeft" sqref="A1:N212"/>
    </sheetView>
  </sheetViews>
  <sheetFormatPr defaultRowHeight="18.75" x14ac:dyDescent="0.25"/>
  <cols>
    <col min="1" max="1" width="5" style="65" customWidth="1"/>
    <col min="2" max="2" width="11.7109375" style="65" customWidth="1"/>
    <col min="3" max="3" width="20.5703125" style="65" customWidth="1"/>
    <col min="4" max="4" width="26.7109375" style="65" customWidth="1"/>
    <col min="5" max="5" width="38.85546875" style="65" customWidth="1"/>
    <col min="6" max="6" width="24" style="65" customWidth="1"/>
    <col min="7" max="7" width="19.28515625" style="65" customWidth="1"/>
    <col min="8" max="8" width="51.28515625" style="65" bestFit="1" customWidth="1"/>
    <col min="9" max="9" width="55.28515625" style="65" customWidth="1"/>
    <col min="10" max="10" width="17.42578125" style="138" customWidth="1"/>
    <col min="11" max="11" width="19.42578125" style="138" customWidth="1"/>
    <col min="12" max="12" width="32.7109375" style="139" customWidth="1"/>
    <col min="13" max="13" width="15" style="65" bestFit="1" customWidth="1"/>
    <col min="14" max="14" width="31.5703125" style="140" customWidth="1"/>
    <col min="15" max="16" width="9.140625" style="65"/>
    <col min="17" max="17" width="7.5703125" style="65" customWidth="1"/>
    <col min="18" max="16384" width="9.140625" style="65"/>
  </cols>
  <sheetData>
    <row r="1" spans="1:33" ht="157.5" customHeight="1" x14ac:dyDescent="0.25">
      <c r="A1" s="274" t="s">
        <v>755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6"/>
      <c r="O1" s="236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s="71" customFormat="1" x14ac:dyDescent="0.25">
      <c r="A2" s="277" t="s">
        <v>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69"/>
      <c r="P2" s="70"/>
      <c r="Q2" s="70"/>
      <c r="R2" s="70"/>
      <c r="S2" s="70"/>
      <c r="T2" s="70"/>
      <c r="U2" s="70"/>
      <c r="V2" s="70"/>
      <c r="W2" s="70"/>
    </row>
    <row r="3" spans="1:33" ht="56.25" x14ac:dyDescent="0.25">
      <c r="A3" s="68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72" t="s">
        <v>6</v>
      </c>
      <c r="G3" s="68" t="s">
        <v>7</v>
      </c>
      <c r="H3" s="68" t="s">
        <v>8</v>
      </c>
      <c r="I3" s="72" t="s">
        <v>9</v>
      </c>
      <c r="J3" s="72" t="s">
        <v>10</v>
      </c>
      <c r="K3" s="73" t="s">
        <v>11</v>
      </c>
      <c r="L3" s="68" t="s">
        <v>12</v>
      </c>
      <c r="M3" s="74" t="s">
        <v>13</v>
      </c>
      <c r="N3" s="63"/>
      <c r="O3" s="64"/>
      <c r="P3" s="64"/>
      <c r="Q3" s="64"/>
      <c r="R3" s="64"/>
      <c r="S3" s="64"/>
      <c r="T3" s="64"/>
      <c r="U3" s="64"/>
      <c r="V3" s="64"/>
    </row>
    <row r="4" spans="1:33" x14ac:dyDescent="0.25">
      <c r="A4" s="75">
        <v>1</v>
      </c>
      <c r="B4" s="76" t="s">
        <v>14</v>
      </c>
      <c r="C4" s="76" t="s">
        <v>264</v>
      </c>
      <c r="D4" s="76" t="s">
        <v>606</v>
      </c>
      <c r="E4" s="77" t="s">
        <v>16</v>
      </c>
      <c r="F4" s="78" t="s">
        <v>17</v>
      </c>
      <c r="G4" s="78" t="s">
        <v>17</v>
      </c>
      <c r="H4" s="76" t="s">
        <v>18</v>
      </c>
      <c r="I4" s="77" t="s">
        <v>19</v>
      </c>
      <c r="J4" s="77" t="s">
        <v>20</v>
      </c>
      <c r="K4" s="79">
        <v>43658</v>
      </c>
      <c r="L4" s="80" t="str">
        <f ca="1">IFERROR(IF(K4="","DATA INVÁLIDA",IF(AND(TODAY()-K4&gt;=548,OR(B4="H",B4="H1.1")),"VENCIDA",IF(AND(TODAY()-K4&lt;548,OR(B4="H",B4="H1.1")),"EM DIA",IF(AND(TODAY()-K4&gt;=730,OR(B4="A",B4="A1.1",B4="A1",B4="A2",B4="A3",B4="B",B4="B1",B4="B1.1",B4="B2",B4="D2",B4="D2.1",B4="E3")),"VENCIDA",IF(AND(TODAY()-K4&lt;730,OR(B4="A",B4="A1.1",B4="A1",B4="A2",B4="A3",B4="B",B4="B1",B4="B1.1",B4="B2",B4="D2",B4="D2.1",B4="E3")),"EM DIA",IF(AND(TODAY()-K4&gt;=1095,OR(B4="D",B4="D1.1",B4="D1",B4="E",B4="E1",B4="E1.1",B4="E2")),"VENCIDA",IF(AND(TODAY()-K4&lt;1095,OR(B4="D",B4="D1.1",B4="D1",B4="E",B4="E1",B4="E1.1",B4="E2")),"EM DIA",IF(AND(TODAY()-K4&gt;=1460,B4="F2"),"VENCIDA",IF(AND(TODAY()-K4&lt;1460,B4="F2"),"EM DIA",IF(AND(TODAY()-K4&gt;=2555,OR(B4="F",B4="F1")),"VENCIDA",IF(AND(TODAY()-K4&lt;2555,OR(B4="F",B4="F1")),"EM DIA",IF(AND(TODAY()-K4&gt;=1825,OR(B4="G",B4="G0",B4="G1",B4="G1.1",B4="G1.2",B4="G1.3",B4="G1.4",B4="G1.5",B4="G1.7")),"VENCIDA",IF(AND(TODAY()-K4&lt;1825,OR(B4="G",B4="G0",B4="G1",B4="G1.1",B4="G1.2",B4="G1.3",B4="G1.4",B4="G1.5",B4="G1.7")),"EM DIA",""))))))))))))),"-")</f>
        <v>VENCIDA</v>
      </c>
      <c r="M4" s="81">
        <f>IFERROR(IF(K4="","DATA INVÁLIDA",IF(OR(B4="H",B4="H1.1"),EDATE(K4,18),IF(OR(B4="A",B4="A1.1",B4="A1",B4="A2",B4="A3",B4="B",B4="B1",B4="B1.1",B4="B2",B4="D2",B4="D2.1",B4="E3"),EDATE(K4,24),IF(OR(B4="D",B4="D1.1",B4="D1",B4="E",B4="E1",B4="E1.1",B4="E2"),EDATE(K4,36),IF(B4="F2",EDATE(K4,48),IF(OR(B4="F",B4="F1"),EDATE(K4,84),IF(OR(B4="G",B4="G0",B4="G1",B4="G1.1",B4="G1.2",B4="G1.3",B4="G1.4",B4="G1.5",B4="G1.7"),EDATE(K4,60),""))))))),"-")</f>
        <v>44389</v>
      </c>
      <c r="N4" s="63"/>
      <c r="O4" s="64"/>
      <c r="P4" s="64"/>
      <c r="Q4" s="64"/>
      <c r="R4" s="64"/>
      <c r="S4" s="64"/>
      <c r="T4" s="64"/>
      <c r="U4" s="64"/>
      <c r="V4" s="64"/>
    </row>
    <row r="5" spans="1:33" x14ac:dyDescent="0.25">
      <c r="A5" s="75">
        <v>2</v>
      </c>
      <c r="B5" s="76" t="s">
        <v>14</v>
      </c>
      <c r="C5" s="76" t="s">
        <v>126</v>
      </c>
      <c r="D5" s="141" t="s">
        <v>641</v>
      </c>
      <c r="E5" s="77" t="s">
        <v>16</v>
      </c>
      <c r="F5" s="78" t="s">
        <v>17</v>
      </c>
      <c r="G5" s="78" t="s">
        <v>17</v>
      </c>
      <c r="H5" s="76"/>
      <c r="I5" s="77"/>
      <c r="J5" s="77" t="s">
        <v>22</v>
      </c>
      <c r="K5" s="79">
        <v>44943</v>
      </c>
      <c r="L5" s="80" t="str">
        <f ca="1">IFERROR(IF(K5="","DATA INVÁLIDA",IF(AND(TODAY()-K5&gt;=548,OR(B5="H",B5="H1.1")),"VENCIDA",IF(AND(TODAY()-K5&lt;548,OR(B5="H",B5="H1.1")),"EM DIA",IF(AND(TODAY()-K5&gt;=730,OR(B5="A",B5="A1.1",B5="A1",B5="A2",B5="A3",B5="B",B5="B1",B5="B1.1",B5="B2",B5="D2",B5="D2.1",B5="E3")),"VENCIDA",IF(AND(TODAY()-K5&lt;730,OR(B5="A",B5="A1.1",B5="A1",B5="A2",B5="A3",B5="B",B5="B1",B5="B1.1",B5="B2",B5="D2",B5="D2.1",B5="E3")),"EM DIA",IF(AND(TODAY()-K5&gt;=1095,OR(B5="D",B5="D1.1",B5="D1",B5="E",B5="E1",B5="E1.1",B5="E2")),"VENCIDA",IF(AND(TODAY()-K5&lt;1095,OR(B5="D",B5="D1.1",B5="D1",B5="E",B5="E1",B5="E1.1",B5="E2")),"EM DIA",IF(AND(TODAY()-K5&gt;=1460,B5="F2"),"VENCIDA",IF(AND(TODAY()-K5&lt;1460,B5="F2"),"EM DIA",IF(AND(TODAY()-K5&gt;=2555,OR(B5="F",B5="F1")),"VENCIDA",IF(AND(TODAY()-K5&lt;2555,OR(B5="F",B5="F1")),"EM DIA",IF(AND(TODAY()-K5&gt;=1825,OR(B5="G",B5="G0",B5="G1",B5="G1.1",B5="G1.2",B5="G1.3",B5="G1.4",B5="G1.5",B5="G1.7")),"VENCIDA",IF(AND(TODAY()-K5&lt;1825,OR(B5="G",B5="G0",B5="G1",B5="G1.1",B5="G1.2",B5="G1.3",B5="G1.4",B5="G1.5",B5="G1.7")),"EM DIA",""))))))))))))),"-")</f>
        <v>EM DIA</v>
      </c>
      <c r="M5" s="81"/>
      <c r="N5" s="63"/>
      <c r="O5" s="64"/>
      <c r="P5" s="64"/>
      <c r="Q5" s="64"/>
      <c r="R5" s="64"/>
      <c r="S5" s="64"/>
      <c r="T5" s="64"/>
      <c r="U5" s="64"/>
      <c r="V5" s="64"/>
    </row>
    <row r="6" spans="1:33" ht="28.5" customHeight="1" x14ac:dyDescent="0.25">
      <c r="A6" s="270" t="s">
        <v>26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63"/>
      <c r="P6" s="64"/>
      <c r="Q6" s="64"/>
      <c r="R6" s="64"/>
      <c r="S6" s="64"/>
      <c r="T6" s="64"/>
      <c r="U6" s="64"/>
      <c r="V6" s="64"/>
      <c r="W6" s="64"/>
    </row>
    <row r="7" spans="1:33" ht="15" customHeight="1" x14ac:dyDescent="0.25">
      <c r="A7" s="75">
        <v>1</v>
      </c>
      <c r="B7" s="76" t="s">
        <v>27</v>
      </c>
      <c r="C7" s="82" t="s">
        <v>28</v>
      </c>
      <c r="D7" s="76" t="s">
        <v>29</v>
      </c>
      <c r="E7" s="76" t="s">
        <v>497</v>
      </c>
      <c r="F7" s="78" t="s">
        <v>31</v>
      </c>
      <c r="G7" s="78" t="s">
        <v>31</v>
      </c>
      <c r="H7" s="78"/>
      <c r="I7" s="77">
        <v>1999</v>
      </c>
      <c r="J7" s="77" t="s">
        <v>22</v>
      </c>
      <c r="K7" s="76"/>
      <c r="L7" s="76"/>
      <c r="M7" s="76"/>
      <c r="N7" s="63"/>
      <c r="O7" s="64"/>
      <c r="P7" s="64"/>
      <c r="Q7" s="64"/>
      <c r="R7" s="64"/>
      <c r="S7" s="64"/>
      <c r="T7" s="64"/>
      <c r="U7" s="64"/>
      <c r="V7" s="64"/>
    </row>
    <row r="8" spans="1:33" ht="15" customHeight="1" x14ac:dyDescent="0.25">
      <c r="A8" s="75">
        <v>2</v>
      </c>
      <c r="B8" s="76"/>
      <c r="C8" s="82" t="s">
        <v>28</v>
      </c>
      <c r="D8" s="76" t="s">
        <v>722</v>
      </c>
      <c r="E8" s="76" t="s">
        <v>497</v>
      </c>
      <c r="F8" s="78"/>
      <c r="G8" s="78"/>
      <c r="H8" s="78"/>
      <c r="I8" s="77">
        <v>2009</v>
      </c>
      <c r="J8" s="77" t="s">
        <v>93</v>
      </c>
      <c r="K8" s="76"/>
      <c r="L8" s="76"/>
      <c r="M8" s="76"/>
      <c r="N8" s="63"/>
      <c r="O8" s="64"/>
      <c r="P8" s="64"/>
      <c r="Q8" s="64"/>
      <c r="R8" s="64"/>
      <c r="S8" s="64"/>
      <c r="T8" s="64"/>
      <c r="U8" s="64"/>
      <c r="V8" s="64"/>
    </row>
    <row r="9" spans="1:33" ht="15" customHeight="1" x14ac:dyDescent="0.25">
      <c r="A9" s="75">
        <v>3</v>
      </c>
      <c r="B9" s="76" t="s">
        <v>27</v>
      </c>
      <c r="C9" s="82" t="s">
        <v>28</v>
      </c>
      <c r="D9" s="76" t="s">
        <v>32</v>
      </c>
      <c r="E9" s="76" t="s">
        <v>33</v>
      </c>
      <c r="F9" s="78" t="s">
        <v>31</v>
      </c>
      <c r="G9" s="78" t="s">
        <v>31</v>
      </c>
      <c r="H9" s="78"/>
      <c r="I9" s="77">
        <v>0.99950074887668494</v>
      </c>
      <c r="J9" s="77" t="s">
        <v>34</v>
      </c>
      <c r="K9" s="76"/>
      <c r="L9" s="76"/>
      <c r="M9" s="76"/>
      <c r="N9" s="63"/>
      <c r="O9" s="64"/>
      <c r="P9" s="64"/>
      <c r="Q9" s="64"/>
      <c r="R9" s="64"/>
      <c r="S9" s="64"/>
      <c r="T9" s="64"/>
      <c r="U9" s="64"/>
      <c r="V9" s="64"/>
    </row>
    <row r="10" spans="1:33" ht="21" x14ac:dyDescent="0.25">
      <c r="A10" s="177"/>
      <c r="B10" s="177"/>
      <c r="C10" s="177"/>
      <c r="D10" s="177"/>
      <c r="E10" s="177"/>
      <c r="F10" s="177"/>
      <c r="G10" s="177" t="s">
        <v>676</v>
      </c>
      <c r="H10" s="177"/>
      <c r="I10" s="177"/>
      <c r="J10" s="177"/>
      <c r="K10" s="177"/>
      <c r="L10" s="177"/>
      <c r="M10" s="177"/>
      <c r="N10" s="63"/>
      <c r="O10" s="64"/>
      <c r="P10" s="64"/>
      <c r="Q10" s="64"/>
      <c r="R10" s="64"/>
      <c r="S10" s="64"/>
      <c r="T10" s="64"/>
      <c r="U10" s="64"/>
      <c r="V10" s="64"/>
    </row>
    <row r="11" spans="1:33" ht="56.25" x14ac:dyDescent="0.25">
      <c r="A11" s="147" t="s">
        <v>1</v>
      </c>
      <c r="B11" s="147" t="s">
        <v>2</v>
      </c>
      <c r="C11" s="147" t="s">
        <v>3</v>
      </c>
      <c r="D11" s="147" t="s">
        <v>4</v>
      </c>
      <c r="E11" s="147" t="s">
        <v>5</v>
      </c>
      <c r="F11" s="148" t="s">
        <v>6</v>
      </c>
      <c r="G11" s="147" t="s">
        <v>7</v>
      </c>
      <c r="H11" s="147" t="s">
        <v>8</v>
      </c>
      <c r="I11" s="148" t="s">
        <v>9</v>
      </c>
      <c r="J11" s="148" t="s">
        <v>10</v>
      </c>
      <c r="K11" s="149" t="s">
        <v>11</v>
      </c>
      <c r="L11" s="147" t="s">
        <v>12</v>
      </c>
      <c r="M11" s="150" t="s">
        <v>13</v>
      </c>
      <c r="N11" s="63"/>
      <c r="O11" s="64"/>
      <c r="P11" s="64"/>
      <c r="Q11" s="64"/>
      <c r="R11" s="64"/>
      <c r="S11" s="64"/>
      <c r="T11" s="64"/>
      <c r="U11" s="64"/>
      <c r="V11" s="64"/>
    </row>
    <row r="12" spans="1:33" s="228" customFormat="1" x14ac:dyDescent="0.25">
      <c r="A12" s="220">
        <v>1</v>
      </c>
      <c r="B12" s="221" t="s">
        <v>35</v>
      </c>
      <c r="C12" s="221" t="s">
        <v>165</v>
      </c>
      <c r="D12" s="221" t="s">
        <v>735</v>
      </c>
      <c r="E12" s="221" t="s">
        <v>487</v>
      </c>
      <c r="F12" s="222">
        <v>8500</v>
      </c>
      <c r="G12" s="222">
        <v>3522.39</v>
      </c>
      <c r="H12" s="220" t="s">
        <v>64</v>
      </c>
      <c r="I12" s="223" t="s">
        <v>89</v>
      </c>
      <c r="J12" s="223" t="s">
        <v>20</v>
      </c>
      <c r="K12" s="224">
        <v>45098</v>
      </c>
      <c r="L12" s="225" t="str">
        <f ca="1">IFERROR(IF(K12="","DATA INVÁLIDA",IF(AND(TODAY()-K12&gt;=548,OR(B12="H",B12="H1.1")),"VENCIDA",IF(AND(TODAY()-K12&lt;548,OR(B12="H",B12="H1.1")),"EM DIA",IF(AND(TODAY()-K12&gt;=730,OR(B12="A",B12="A1.1",B12="A1",B12="A2",B12="A3",B12="B",B12="B1",B12="B1.1",B12="B2",B12="D2",B12="D2.1",B12="E3")),"VENCIDA",IF(AND(TODAY()-K12&lt;730,OR(B12="A",B12="A1.1",B12="A1",B12="A2",B12="A3",B12="B",B12="B1",B12="B1.1",B12="B2",B12="D2",B12="D2.1",B12="E3")),"EM DIA",IF(AND(TODAY()-K12&gt;=1095,OR(B12="D",B12="D1.1",B12="D1",B12="E",B12="E1",B12="E1.1",B12="E2")),"VENCIDA",IF(AND(TODAY()-K12&lt;1095,OR(B12="D",B12="D1.1",B12="D1",B12="E",B12="E1",B12="E1.1",B12="E2")),"EM DIA",IF(AND(TODAY()-K12&gt;=1460,B12="F2"),"VENCIDA",IF(AND(TODAY()-K12&lt;1460,B12="F2"),"EM DIA",IF(AND(TODAY()-K12&gt;=2555,OR(B12="F",B12="F1")),"VENCIDA",IF(AND(TODAY()-K12&lt;2555,OR(B12="F",B12="F1")),"EM DIA",IF(AND(TODAY()-K12&gt;=1825,OR(B12="G",B12="G0",B12="G1",B12="G1.1",B12="G1.2",B12="G1.3",B12="G1.4",B12="G1.5",B12="G1.7")),"VENCIDA",IF(AND(TODAY()-K12&lt;1825,OR(B12="G",B12="G0",B12="G1",B12="G1.1",B12="G1.2",B12="G1.3",B12="G1.4",B12="G1.5",B12="G1.7")),"EM DIA",""))))))))))))),"-")</f>
        <v>EM DIA</v>
      </c>
      <c r="M12" s="224">
        <f>IFERROR(IF(K12="","DATA INVÁLIDA",IF(OR(B12="H",B12="H1.1"),EDATE(K12,18),IF(OR(B12="A",B12="A1.1",B12="A1",B12="A2",B12="A3",B12="B",B12="B1",B12="B1.1",B12="B2",B12="D2",B12="D2.1",B12="E3"),EDATE(K12,24),IF(OR(B12="D",B12="D1.1",B12="D1",B12="E",B12="E1",B12="E1.1",B12="E2"),EDATE(K12,36),IF(B12="F2",EDATE(K12,48),IF(OR(B12="F",B12="F1"),EDATE(K12,84),IF(OR(B12="G",B12="G0",B12="G1",B12="G1.1",B12="G1.2",B12="G1.3",B12="G1.4",B12="G1.5",B12="G1.7"),EDATE(K12,60),""))))))),"-")</f>
        <v>46194</v>
      </c>
      <c r="N12" s="226"/>
      <c r="O12" s="227"/>
      <c r="P12" s="227"/>
      <c r="Q12" s="227"/>
      <c r="R12" s="227"/>
      <c r="S12" s="227"/>
      <c r="T12" s="227"/>
      <c r="U12" s="227"/>
      <c r="V12" s="227"/>
    </row>
    <row r="13" spans="1:33" x14ac:dyDescent="0.25">
      <c r="A13" s="83">
        <v>2</v>
      </c>
      <c r="B13" s="84" t="s">
        <v>14</v>
      </c>
      <c r="C13" s="84" t="s">
        <v>21</v>
      </c>
      <c r="D13" s="84" t="s">
        <v>40</v>
      </c>
      <c r="E13" s="84" t="s">
        <v>494</v>
      </c>
      <c r="F13" s="85">
        <v>2255.08</v>
      </c>
      <c r="G13" s="85" t="str">
        <f>IF(COUNTA(H13)=1,VLOOKUP(B13,'[1]CUSTOS VEICULO-MOTORISTA'!$A$2:$C$17,3,FALSE),"-")</f>
        <v>-</v>
      </c>
      <c r="H13" s="83"/>
      <c r="I13" s="86" t="s">
        <v>41</v>
      </c>
      <c r="J13" s="86" t="s">
        <v>22</v>
      </c>
      <c r="K13" s="87">
        <v>43592</v>
      </c>
      <c r="L13" s="88" t="str">
        <f ca="1">IFERROR(IF(K13="","DATA INVÁLIDA",IF(AND(TODAY()-K13&gt;=548,OR(B13="H",B13="H1.1")),"VENCIDA",IF(AND(TODAY()-K13&lt;548,OR(B13="H",B13="H1.1")),"EM DIA",IF(AND(TODAY()-K13&gt;=730,OR(B13="A",B13="A1.1",B13="A1",B13="A2",B13="A3",B13="B",B13="B1",B13="B1.1",B13="B2",B13="D2",B13="D2.1",B13="E3")),"VENCIDA",IF(AND(TODAY()-K13&lt;730,OR(B13="A",B13="A1.1",B13="A1",B13="A2",B13="A3",B13="B",B13="B1",B13="B1.1",B13="B2",B13="D2",B13="D2.1",B13="E3")),"EM DIA",IF(AND(TODAY()-K13&gt;=1095,OR(B13="D",B13="D1.1",B13="D1",B13="E",B13="E1",B13="E1.1",B13="E2")),"VENCIDA",IF(AND(TODAY()-K13&lt;1095,OR(B13="D",B13="D1.1",B13="D1",B13="E",B13="E1",B13="E1.1",B13="E2")),"EM DIA",IF(AND(TODAY()-K13&gt;=1460,B13="F2"),"VENCIDA",IF(AND(TODAY()-K13&lt;1460,B13="F2"),"EM DIA",IF(AND(TODAY()-K13&gt;=2555,OR(B13="F",B13="F1")),"VENCIDA",IF(AND(TODAY()-K13&lt;2555,OR(B13="F",B13="F1")),"EM DIA",IF(AND(TODAY()-K13&gt;=1825,OR(B13="G",B13="G0",B13="G1",B13="G1.1",B13="G1.2",B13="G1.3",B13="G1.4",B13="G1.5",B13="G1.7")),"VENCIDA",IF(AND(TODAY()-K13&lt;1825,OR(B13="G",B13="G0",B13="G1",B13="G1.1",B13="G1.2",B13="G1.3",B13="G1.4",B13="G1.5",B13="G1.7")),"EM DIA",""))))))))))))),"-")</f>
        <v>VENCIDA</v>
      </c>
      <c r="M13" s="87">
        <f>IFERROR(IF(K13="","DATA INVÁLIDA",IF(OR(B13="H",B13="H1.1"),EDATE(K13,18),IF(OR(B13="A",B13="A1.1",B13="A1",B13="A2",B13="A3",B13="B",B13="B1",B13="B1.1",B13="B2",B13="D2",B13="D2.1",B13="E3"),EDATE(K13,24),IF(OR(B13="D",B13="D1.1",B13="D1",B13="E",B13="E1",B13="E1.1",B13="E2"),EDATE(K13,36),IF(B13="F2",EDATE(K13,48),IF(OR(B13="F",B13="F1"),EDATE(K13,84),IF(OR(B13="G",B13="G0",B13="G1",B13="G1.1",B13="G1.2",B13="G1.3",B13="G1.4",B13="G1.5",B13="G1.7"),EDATE(K13,60),""))))))),"-")</f>
        <v>44323</v>
      </c>
      <c r="N13" s="63"/>
      <c r="O13" s="64"/>
      <c r="P13" s="64"/>
      <c r="Q13" s="64"/>
      <c r="R13" s="64"/>
      <c r="S13" s="64"/>
      <c r="T13" s="64"/>
      <c r="U13" s="64"/>
      <c r="V13" s="64"/>
    </row>
    <row r="14" spans="1:33" x14ac:dyDescent="0.25">
      <c r="A14" s="83">
        <v>3</v>
      </c>
      <c r="B14" s="84" t="s">
        <v>42</v>
      </c>
      <c r="C14" s="84" t="s">
        <v>43</v>
      </c>
      <c r="D14" s="84" t="s">
        <v>673</v>
      </c>
      <c r="E14" s="84" t="s">
        <v>494</v>
      </c>
      <c r="F14" s="85">
        <v>2709.09</v>
      </c>
      <c r="G14" s="85"/>
      <c r="H14" s="83"/>
      <c r="I14" s="86" t="s">
        <v>185</v>
      </c>
      <c r="J14" s="86" t="s">
        <v>22</v>
      </c>
      <c r="K14" s="87">
        <v>45005</v>
      </c>
      <c r="L14" s="88"/>
      <c r="M14" s="87">
        <v>45292</v>
      </c>
      <c r="N14" s="63"/>
      <c r="O14" s="64"/>
      <c r="P14" s="64"/>
      <c r="Q14" s="64"/>
      <c r="R14" s="64"/>
      <c r="S14" s="64"/>
      <c r="T14" s="64"/>
      <c r="U14" s="64"/>
      <c r="V14" s="64"/>
    </row>
    <row r="15" spans="1:33" x14ac:dyDescent="0.25">
      <c r="A15" s="83">
        <v>4</v>
      </c>
      <c r="B15" s="84" t="s">
        <v>14</v>
      </c>
      <c r="C15" s="84" t="s">
        <v>21</v>
      </c>
      <c r="D15" s="84" t="s">
        <v>629</v>
      </c>
      <c r="E15" s="84" t="s">
        <v>494</v>
      </c>
      <c r="F15" s="85">
        <v>2255.08</v>
      </c>
      <c r="G15" s="85" t="str">
        <f>IF(COUNTA(H15)=1,VLOOKUP(B15,'[1]CUSTOS VEICULO-MOTORISTA'!$A$2:$C$17,3,FALSE),"-")</f>
        <v>-</v>
      </c>
      <c r="H15" s="83"/>
      <c r="I15" s="86" t="s">
        <v>112</v>
      </c>
      <c r="J15" s="86" t="s">
        <v>22</v>
      </c>
      <c r="K15" s="87">
        <v>44928</v>
      </c>
      <c r="L15" s="88" t="str">
        <f t="shared" ref="L15:L21" ca="1" si="0">IFERROR(IF(K15="","DATA INVÁLIDA",IF(AND(TODAY()-K15&gt;=548,OR(B15="H",B15="H1.1")),"VENCIDA",IF(AND(TODAY()-K15&lt;548,OR(B15="H",B15="H1.1")),"EM DIA",IF(AND(TODAY()-K15&gt;=730,OR(B15="A",B15="A1.1",B15="A1",B15="A2",B15="A3",B15="B",B15="B1",B15="B1.1",B15="B2",B15="D2",B15="D2.1",B15="E3")),"VENCIDA",IF(AND(TODAY()-K15&lt;730,OR(B15="A",B15="A1.1",B15="A1",B15="A2",B15="A3",B15="B",B15="B1",B15="B1.1",B15="B2",B15="D2",B15="D2.1",B15="E3")),"EM DIA",IF(AND(TODAY()-K15&gt;=1095,OR(B15="D",B15="D1.1",B15="D1",B15="E",B15="E1",B15="E1.1",B15="E2")),"VENCIDA",IF(AND(TODAY()-K15&lt;1095,OR(B15="D",B15="D1.1",B15="D1",B15="E",B15="E1",B15="E1.1",B15="E2")),"EM DIA",IF(AND(TODAY()-K15&gt;=1460,B15="F2"),"VENCIDA",IF(AND(TODAY()-K15&lt;1460,B15="F2"),"EM DIA",IF(AND(TODAY()-K15&gt;=2555,OR(B15="F",B15="F1")),"VENCIDA",IF(AND(TODAY()-K15&lt;2555,OR(B15="F",B15="F1")),"EM DIA",IF(AND(TODAY()-K15&gt;=1825,OR(B15="G",B15="G0",B15="G1",B15="G1.1",B15="G1.2",B15="G1.3",B15="G1.4",B15="G1.5",B15="G1.7")),"VENCIDA",IF(AND(TODAY()-K15&lt;1825,OR(B15="G",B15="G0",B15="G1",B15="G1.1",B15="G1.2",B15="G1.3",B15="G1.4",B15="G1.5",B15="G1.7")),"EM DIA",""))))))))))))),"-")</f>
        <v>EM DIA</v>
      </c>
      <c r="M15" s="87">
        <f t="shared" ref="M15:M21" si="1">IFERROR(IF(K15="","DATA INVÁLIDA",IF(OR(B15="H",B15="H1.1"),EDATE(K15,18),IF(OR(B15="A",B15="A1.1",B15="A1",B15="A2",B15="A3",B15="B",B15="B1",B15="B1.1",B15="B2",B15="D2",B15="D2.1",B15="E3"),EDATE(K15,24),IF(OR(B15="D",B15="D1.1",B15="D1",B15="E",B15="E1",B15="E1.1",B15="E2"),EDATE(K15,36),IF(B15="F2",EDATE(K15,48),IF(OR(B15="F",B15="F1"),EDATE(K15,84),IF(OR(B15="G",B15="G0",B15="G1",B15="G1.1",B15="G1.2",B15="G1.3",B15="G1.4",B15="G1.5",B15="G1.7"),EDATE(K15,60),""))))))),"-")</f>
        <v>45659</v>
      </c>
      <c r="N15" s="63"/>
      <c r="O15" s="64"/>
      <c r="P15" s="64"/>
      <c r="Q15" s="64"/>
      <c r="R15" s="64"/>
      <c r="S15" s="64"/>
      <c r="T15" s="64"/>
      <c r="U15" s="64"/>
      <c r="V15" s="64"/>
    </row>
    <row r="16" spans="1:33" x14ac:dyDescent="0.25">
      <c r="A16" s="83">
        <v>5</v>
      </c>
      <c r="B16" s="84" t="s">
        <v>35</v>
      </c>
      <c r="C16" s="84" t="s">
        <v>45</v>
      </c>
      <c r="D16" s="84" t="s">
        <v>46</v>
      </c>
      <c r="E16" s="84" t="s">
        <v>493</v>
      </c>
      <c r="F16" s="85">
        <v>8500</v>
      </c>
      <c r="G16" s="85" t="str">
        <f>IF(COUNTA(H16)=1,VLOOKUP(B16,'[1]CUSTOS VEICULO-MOTORISTA'!$A$2:$C$17,3,FALSE),"-")</f>
        <v>-</v>
      </c>
      <c r="H16" s="83"/>
      <c r="I16" s="86" t="s">
        <v>48</v>
      </c>
      <c r="J16" s="86" t="s">
        <v>22</v>
      </c>
      <c r="K16" s="87">
        <v>44008</v>
      </c>
      <c r="L16" s="88" t="str">
        <f t="shared" ca="1" si="0"/>
        <v>VENCIDA</v>
      </c>
      <c r="M16" s="87">
        <f t="shared" si="1"/>
        <v>45103</v>
      </c>
      <c r="N16" s="63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</row>
    <row r="17" spans="1:25" x14ac:dyDescent="0.25">
      <c r="A17" s="83">
        <v>6</v>
      </c>
      <c r="B17" s="84" t="s">
        <v>14</v>
      </c>
      <c r="C17" s="84" t="s">
        <v>21</v>
      </c>
      <c r="D17" s="84" t="s">
        <v>49</v>
      </c>
      <c r="E17" s="84" t="s">
        <v>493</v>
      </c>
      <c r="F17" s="85">
        <v>2255.08</v>
      </c>
      <c r="G17" s="85" t="str">
        <f>IF(COUNTA(H17)=1,VLOOKUP(B17,'[1]CUSTOS VEICULO-MOTORISTA'!$A$2:$C$17,3,FALSE),"-")</f>
        <v>-</v>
      </c>
      <c r="H17" s="83"/>
      <c r="I17" s="86" t="s">
        <v>41</v>
      </c>
      <c r="J17" s="86" t="s">
        <v>22</v>
      </c>
      <c r="K17" s="87">
        <v>43592</v>
      </c>
      <c r="L17" s="88" t="str">
        <f t="shared" ca="1" si="0"/>
        <v>VENCIDA</v>
      </c>
      <c r="M17" s="87">
        <f t="shared" si="1"/>
        <v>44323</v>
      </c>
      <c r="N17" s="63"/>
      <c r="O17" s="271"/>
      <c r="P17" s="272"/>
      <c r="Q17" s="271"/>
      <c r="R17" s="271"/>
      <c r="S17" s="271"/>
      <c r="T17" s="271"/>
      <c r="U17" s="271"/>
      <c r="V17" s="271"/>
      <c r="W17" s="271"/>
      <c r="X17" s="271"/>
      <c r="Y17" s="271"/>
    </row>
    <row r="18" spans="1:25" x14ac:dyDescent="0.25">
      <c r="A18" s="83">
        <v>7</v>
      </c>
      <c r="B18" s="84" t="s">
        <v>14</v>
      </c>
      <c r="C18" s="84" t="s">
        <v>21</v>
      </c>
      <c r="D18" s="84" t="s">
        <v>620</v>
      </c>
      <c r="E18" s="84" t="s">
        <v>493</v>
      </c>
      <c r="F18" s="85">
        <v>2255.08</v>
      </c>
      <c r="G18" s="85" t="str">
        <f>IF(COUNTA(H18)=1,VLOOKUP(B18,'[1]CUSTOS VEICULO-MOTORISTA'!$A$2:$C$17,3,FALSE),"-")</f>
        <v>-</v>
      </c>
      <c r="H18" s="83"/>
      <c r="I18" s="86" t="s">
        <v>112</v>
      </c>
      <c r="J18" s="86" t="s">
        <v>22</v>
      </c>
      <c r="K18" s="87">
        <v>44924</v>
      </c>
      <c r="L18" s="88" t="str">
        <f t="shared" ca="1" si="0"/>
        <v>EM DIA</v>
      </c>
      <c r="M18" s="87">
        <f t="shared" si="1"/>
        <v>45655</v>
      </c>
      <c r="N18" s="63"/>
      <c r="O18" s="271"/>
      <c r="P18" s="273"/>
      <c r="Q18" s="64"/>
      <c r="R18" s="64"/>
      <c r="S18" s="64"/>
      <c r="T18" s="64"/>
      <c r="U18" s="64"/>
      <c r="V18" s="64"/>
    </row>
    <row r="19" spans="1:25" x14ac:dyDescent="0.25">
      <c r="A19" s="83">
        <v>8</v>
      </c>
      <c r="B19" s="84" t="s">
        <v>42</v>
      </c>
      <c r="C19" s="84" t="s">
        <v>43</v>
      </c>
      <c r="D19" s="84" t="s">
        <v>52</v>
      </c>
      <c r="E19" s="84" t="s">
        <v>493</v>
      </c>
      <c r="F19" s="85">
        <v>2709.09</v>
      </c>
      <c r="G19" s="85" t="str">
        <f>IF(COUNTA(H19)=1,VLOOKUP(B19,'[1]CUSTOS VEICULO-MOTORISTA'!$A$2:$C$17,3,FALSE),"-")</f>
        <v>-</v>
      </c>
      <c r="H19" s="83"/>
      <c r="I19" s="86" t="s">
        <v>41</v>
      </c>
      <c r="J19" s="86" t="s">
        <v>22</v>
      </c>
      <c r="K19" s="87">
        <v>43606</v>
      </c>
      <c r="L19" s="88" t="str">
        <f t="shared" ca="1" si="0"/>
        <v>VENCIDA</v>
      </c>
      <c r="M19" s="87">
        <f t="shared" si="1"/>
        <v>44337</v>
      </c>
      <c r="N19" s="63"/>
      <c r="O19" s="267"/>
      <c r="P19" s="268"/>
      <c r="Q19" s="64"/>
      <c r="R19" s="64"/>
      <c r="S19" s="64"/>
      <c r="T19" s="64"/>
      <c r="U19" s="64"/>
      <c r="V19" s="64"/>
    </row>
    <row r="20" spans="1:25" x14ac:dyDescent="0.25">
      <c r="A20" s="83">
        <v>9</v>
      </c>
      <c r="B20" s="84" t="s">
        <v>53</v>
      </c>
      <c r="C20" s="84" t="s">
        <v>54</v>
      </c>
      <c r="D20" s="84" t="s">
        <v>55</v>
      </c>
      <c r="E20" s="84" t="s">
        <v>493</v>
      </c>
      <c r="F20" s="85">
        <v>4014.33</v>
      </c>
      <c r="G20" s="85" t="str">
        <f>IF(COUNTA(H20)=1,VLOOKUP(B20,'[1]CUSTOS VEICULO-MOTORISTA'!$A$2:$C$17,3,FALSE),"-")</f>
        <v>-</v>
      </c>
      <c r="H20" s="83"/>
      <c r="I20" s="86" t="s">
        <v>39</v>
      </c>
      <c r="J20" s="86" t="s">
        <v>22</v>
      </c>
      <c r="K20" s="87">
        <v>43298</v>
      </c>
      <c r="L20" s="88" t="str">
        <f t="shared" ca="1" si="0"/>
        <v>VENCIDA</v>
      </c>
      <c r="M20" s="87">
        <f t="shared" si="1"/>
        <v>44029</v>
      </c>
      <c r="N20" s="63"/>
      <c r="O20" s="267"/>
      <c r="P20" s="268"/>
      <c r="Q20" s="64"/>
      <c r="R20" s="64"/>
      <c r="S20" s="64"/>
      <c r="T20" s="64"/>
      <c r="U20" s="64"/>
      <c r="V20" s="64"/>
    </row>
    <row r="21" spans="1:25" x14ac:dyDescent="0.25">
      <c r="A21" s="83">
        <v>10</v>
      </c>
      <c r="B21" s="84" t="s">
        <v>53</v>
      </c>
      <c r="C21" s="84" t="s">
        <v>54</v>
      </c>
      <c r="D21" s="84" t="s">
        <v>56</v>
      </c>
      <c r="E21" s="84" t="s">
        <v>493</v>
      </c>
      <c r="F21" s="85">
        <v>4014.33</v>
      </c>
      <c r="G21" s="85" t="str">
        <f>IF(COUNTA(H21)=1,VLOOKUP(B21,'[1]CUSTOS VEICULO-MOTORISTA'!$A$2:$C$17,3,FALSE),"-")</f>
        <v>-</v>
      </c>
      <c r="H21" s="83"/>
      <c r="I21" s="86" t="s">
        <v>57</v>
      </c>
      <c r="J21" s="86"/>
      <c r="K21" s="87">
        <v>44526</v>
      </c>
      <c r="L21" s="88" t="str">
        <f t="shared" ca="1" si="0"/>
        <v>VENCIDA</v>
      </c>
      <c r="M21" s="87">
        <f t="shared" si="1"/>
        <v>45256</v>
      </c>
      <c r="N21" s="63"/>
      <c r="O21" s="267"/>
      <c r="P21" s="268"/>
      <c r="Q21" s="64"/>
      <c r="R21" s="64"/>
      <c r="S21" s="64"/>
      <c r="T21" s="64"/>
      <c r="U21" s="64"/>
      <c r="V21" s="64"/>
    </row>
    <row r="22" spans="1:25" x14ac:dyDescent="0.25">
      <c r="A22" s="83">
        <v>11</v>
      </c>
      <c r="B22" s="84" t="s">
        <v>14</v>
      </c>
      <c r="C22" s="84" t="s">
        <v>21</v>
      </c>
      <c r="D22" s="84" t="s">
        <v>623</v>
      </c>
      <c r="E22" s="84" t="s">
        <v>122</v>
      </c>
      <c r="F22" s="85">
        <v>2255.08</v>
      </c>
      <c r="G22" s="85"/>
      <c r="H22" s="83"/>
      <c r="I22" s="86" t="s">
        <v>112</v>
      </c>
      <c r="J22" s="86" t="s">
        <v>22</v>
      </c>
      <c r="K22" s="87">
        <v>44924</v>
      </c>
      <c r="L22" s="151" t="s">
        <v>624</v>
      </c>
      <c r="M22" s="87">
        <v>46016</v>
      </c>
      <c r="N22" s="63"/>
      <c r="O22" s="89"/>
      <c r="P22" s="63"/>
      <c r="Q22" s="64"/>
      <c r="R22" s="64"/>
      <c r="S22" s="64"/>
      <c r="T22" s="64"/>
      <c r="U22" s="64"/>
      <c r="V22" s="64"/>
    </row>
    <row r="23" spans="1:25" x14ac:dyDescent="0.25">
      <c r="A23" s="83">
        <v>12</v>
      </c>
      <c r="B23" s="84" t="s">
        <v>53</v>
      </c>
      <c r="C23" s="84" t="s">
        <v>54</v>
      </c>
      <c r="D23" s="84" t="s">
        <v>58</v>
      </c>
      <c r="E23" s="84" t="s">
        <v>59</v>
      </c>
      <c r="F23" s="85">
        <v>4014.33</v>
      </c>
      <c r="G23" s="85" t="str">
        <f>IF(COUNTA(H23)=1,VLOOKUP(B23,'[1]CUSTOS VEICULO-MOTORISTA'!$A$2:$C$17,3,FALSE),"-")</f>
        <v>-</v>
      </c>
      <c r="H23" s="83"/>
      <c r="I23" s="86" t="s">
        <v>39</v>
      </c>
      <c r="J23" s="86" t="s">
        <v>22</v>
      </c>
      <c r="K23" s="87">
        <v>43298</v>
      </c>
      <c r="L23" s="88" t="str">
        <f ca="1">IFERROR(IF(K23="","DATA INVÁLIDA",IF(AND(TODAY()-K23&gt;=548,OR(B23="H",B23="H1.1")),"VENCIDA",IF(AND(TODAY()-K23&lt;548,OR(B23="H",B23="H1.1")),"EM DIA",IF(AND(TODAY()-K23&gt;=730,OR(B23="A",B23="A1.1",B23="A1",B23="A2",B23="A3",B23="B",B23="B1",B23="B1.1",B23="B2",B23="D2",B23="D2.1",B23="E3")),"VENCIDA",IF(AND(TODAY()-K23&lt;730,OR(B23="A",B23="A1.1",B23="A1",B23="A2",B23="A3",B23="B",B23="B1",B23="B1.1",B23="B2",B23="D2",B23="D2.1",B23="E3")),"EM DIA",IF(AND(TODAY()-K23&gt;=1095,OR(B23="D",B23="D1.1",B23="D1",B23="E",B23="E1",B23="E1.1",B23="E2")),"VENCIDA",IF(AND(TODAY()-K23&lt;1095,OR(B23="D",B23="D1.1",B23="D1",B23="E",B23="E1",B23="E1.1",B23="E2")),"EM DIA",IF(AND(TODAY()-K23&gt;=1460,B23="F2"),"VENCIDA",IF(AND(TODAY()-K23&lt;1460,B23="F2"),"EM DIA",IF(AND(TODAY()-K23&gt;=2555,OR(B23="F",B23="F1")),"VENCIDA",IF(AND(TODAY()-K23&lt;2555,OR(B23="F",B23="F1")),"EM DIA",IF(AND(TODAY()-K23&gt;=1825,OR(B23="G",B23="G0",B23="G1",B23="G1.1",B23="G1.2",B23="G1.3",B23="G1.4",B23="G1.5",B23="G1.7")),"VENCIDA",IF(AND(TODAY()-K23&lt;1825,OR(B23="G",B23="G0",B23="G1",B23="G1.1",B23="G1.2",B23="G1.3",B23="G1.4",B23="G1.5",B23="G1.7")),"EM DIA",""))))))))))))),"-")</f>
        <v>VENCIDA</v>
      </c>
      <c r="M23" s="87">
        <f>IFERROR(IF(K23="","DATA INVÁLIDA",IF(OR(B23="H",B23="H1.1"),EDATE(K23,18),IF(OR(B23="A",B23="A1.1",B23="A1",B23="A2",B23="A3",B23="B",B23="B1",B23="B1.1",B23="B2",B23="D2",B23="D2.1",B23="E3"),EDATE(K23,24),IF(OR(B23="D",B23="D1.1",B23="D1",B23="E",B23="E1",B23="E1.1",B23="E2"),EDATE(K23,36),IF(B23="F2",EDATE(K23,48),IF(OR(B23="F",B23="F1"),EDATE(K23,84),IF(OR(B23="G",B23="G0",B23="G1",B23="G1.1",B23="G1.2",B23="G1.3",B23="G1.4",B23="G1.5",B23="G1.7"),EDATE(K23,60),""))))))),"-")</f>
        <v>44029</v>
      </c>
      <c r="N23" s="63"/>
      <c r="O23" s="64"/>
      <c r="P23" s="64"/>
      <c r="Q23" s="64"/>
      <c r="R23" s="64"/>
      <c r="S23" s="64"/>
      <c r="T23" s="64"/>
      <c r="U23" s="64"/>
      <c r="V23" s="64"/>
    </row>
    <row r="24" spans="1:25" x14ac:dyDescent="0.25">
      <c r="A24" s="83">
        <v>13</v>
      </c>
      <c r="B24" s="84" t="s">
        <v>35</v>
      </c>
      <c r="C24" s="84" t="s">
        <v>36</v>
      </c>
      <c r="D24" s="84" t="s">
        <v>62</v>
      </c>
      <c r="E24" s="84" t="s">
        <v>494</v>
      </c>
      <c r="F24" s="85">
        <v>8500</v>
      </c>
      <c r="G24" s="85"/>
      <c r="H24" s="83"/>
      <c r="I24" s="86" t="s">
        <v>41</v>
      </c>
      <c r="J24" s="86" t="s">
        <v>22</v>
      </c>
      <c r="K24" s="87">
        <v>44074</v>
      </c>
      <c r="L24" s="88" t="str">
        <f ca="1">IFERROR(IF(K24="","DATA INVÁLIDA",IF(AND(TODAY()-K24&gt;=548,OR(B24="H",B24="H1.1")),"VENCIDA",IF(AND(TODAY()-K24&lt;548,OR(B24="H",B24="H1.1")),"EM DIA",IF(AND(TODAY()-K24&gt;=730,OR(B24="A",B24="A1.1",B24="A1",B24="A2",B24="A3",B24="B",B24="B1",B24="B1.1",B24="B2",B24="D2",B24="D2.1",B24="E3")),"VENCIDA",IF(AND(TODAY()-K24&lt;730,OR(B24="A",B24="A1.1",B24="A1",B24="A2",B24="A3",B24="B",B24="B1",B24="B1.1",B24="B2",B24="D2",B24="D2.1",B24="E3")),"EM DIA",IF(AND(TODAY()-K24&gt;=1095,OR(B24="D",B24="D1.1",B24="D1",B24="E",B24="E1",B24="E1.1",B24="E2")),"VENCIDA",IF(AND(TODAY()-K24&lt;1095,OR(B24="D",B24="D1.1",B24="D1",B24="E",B24="E1",B24="E1.1",B24="E2")),"EM DIA",IF(AND(TODAY()-K24&gt;=1460,B24="F2"),"VENCIDA",IF(AND(TODAY()-K24&lt;1460,B24="F2"),"EM DIA",IF(AND(TODAY()-K24&gt;=2555,OR(B24="F",B24="F1")),"VENCIDA",IF(AND(TODAY()-K24&lt;2555,OR(B24="F",B24="F1")),"EM DIA",IF(AND(TODAY()-K24&gt;=1825,OR(B24="G",B24="G0",B24="G1",B24="G1.1",B24="G1.2",B24="G1.3",B24="G1.4",B24="G1.5",B24="G1.7")),"VENCIDA",IF(AND(TODAY()-K24&lt;1825,OR(B24="G",B24="G0",B24="G1",B24="G1.1",B24="G1.2",B24="G1.3",B24="G1.4",B24="G1.5",B24="G1.7")),"EM DIA",""))))))))))))),"-")</f>
        <v>VENCIDA</v>
      </c>
      <c r="M24" s="87">
        <f>IFERROR(IF(K24="","DATA INVÁLIDA",IF(OR(B24="H",B24="H1.1"),EDATE(K24,18),IF(OR(B24="A",B24="A1.1",B24="A1",B24="A2",B24="A3",B24="B",B24="B1",B24="B1.1",B24="B2",B24="D2",B24="D2.1",B24="E3"),EDATE(K24,24),IF(OR(B24="D",B24="D1.1",B24="D1",B24="E",B24="E1",B24="E1.1",B24="E2"),EDATE(K24,36),IF(B24="F2",EDATE(K24,48),IF(OR(B24="F",B24="F1"),EDATE(K24,84),IF(OR(B24="G",B24="G0",B24="G1",B24="G1.1",B24="G1.2",B24="G1.3",B24="G1.4",B24="G1.5",B24="G1.7"),EDATE(K24,60),""))))))),"-")</f>
        <v>45169</v>
      </c>
      <c r="N24" s="63"/>
      <c r="O24" s="64"/>
      <c r="P24" s="64"/>
      <c r="Q24" s="64"/>
      <c r="R24" s="64"/>
      <c r="S24" s="64"/>
      <c r="T24" s="64"/>
      <c r="U24" s="64"/>
      <c r="V24" s="64"/>
      <c r="W24" s="64"/>
    </row>
    <row r="25" spans="1:25" x14ac:dyDescent="0.25">
      <c r="A25" s="83">
        <v>14</v>
      </c>
      <c r="B25" s="84" t="s">
        <v>14</v>
      </c>
      <c r="C25" s="84" t="s">
        <v>21</v>
      </c>
      <c r="D25" s="84" t="s">
        <v>653</v>
      </c>
      <c r="E25" s="84" t="s">
        <v>492</v>
      </c>
      <c r="F25" s="85">
        <v>2255.08</v>
      </c>
      <c r="G25" s="85"/>
      <c r="H25" s="83"/>
      <c r="I25" s="86" t="s">
        <v>112</v>
      </c>
      <c r="J25" s="86" t="s">
        <v>22</v>
      </c>
      <c r="K25" s="87">
        <v>44952</v>
      </c>
      <c r="L25" s="88" t="str">
        <f ca="1">IFERROR(IF(K25="","DATA INVÁLIDA",IF(AND(TODAY()-K25&gt;=548,OR(B25="H",B25="H1.1")),"VENCIDA",IF(AND(TODAY()-K25&lt;548,OR(B25="H",B25="H1.1")),"EM DIA",IF(AND(TODAY()-K25&gt;=730,OR(B25="A",B25="A1.1",B25="A1",B25="A2",B25="A3",B25="B",B25="B1",B25="B1.1",B25="B2",B25="D2",B25="D2.1",B25="E3")),"VENCIDA",IF(AND(TODAY()-K25&lt;730,OR(B25="A",B25="A1.1",B25="A1",B25="A2",B25="A3",B25="B",B25="B1",B25="B1.1",B25="B2",B25="D2",B25="D2.1",B25="E3")),"EM DIA",IF(AND(TODAY()-K25&gt;=1095,OR(B25="D",B25="D1.1",B25="D1",B25="E",B25="E1",B25="E1.1",B25="E2")),"VENCIDA",IF(AND(TODAY()-K25&lt;1095,OR(B25="D",B25="D1.1",B25="D1",B25="E",B25="E1",B25="E1.1",B25="E2")),"EM DIA",IF(AND(TODAY()-K25&gt;=1460,B25="F2"),"VENCIDA",IF(AND(TODAY()-K25&lt;1460,B25="F2"),"EM DIA",IF(AND(TODAY()-K25&gt;=2555,OR(B25="F",B25="F1")),"VENCIDA",IF(AND(TODAY()-K25&lt;2555,OR(B25="F",B25="F1")),"EM DIA",IF(AND(TODAY()-K25&gt;=1825,OR(B25="G",B25="G0",B25="G1",B25="G1.1",B25="G1.2",B25="G1.3",B25="G1.4",B25="G1.5",B25="G1.7")),"VENCIDA",IF(AND(TODAY()-K25&lt;1825,OR(B25="G",B25="G0",B25="G1",B25="G1.1",B25="G1.2",B25="G1.3",B25="G1.4",B25="G1.5",B25="G1.7")),"EM DIA",""))))))))))))),"-")</f>
        <v>EM DIA</v>
      </c>
      <c r="M25" s="87">
        <f>IFERROR(IF(K25="","DATA INVÁLIDA",IF(OR(B25="H",B25="H1.1"),EDATE(K25,18),IF(OR(B25="A",B25="A1.1",B25="A1",B25="A2",B25="A3",B25="B",B25="B1",B25="B1.1",B25="B2",B25="D2",B25="D2.1",B25="E3"),EDATE(K25,24),IF(OR(B25="D",B25="D1.1",B25="D1",B25="E",B25="E1",B25="E1.1",B25="E2"),EDATE(K25,36),IF(B25="F2",EDATE(K25,48),IF(OR(B25="F",B25="F1"),EDATE(K25,84),IF(OR(B25="G",B25="G0",B25="G1",B25="G1.1",B25="G1.2",B25="G1.3",B25="G1.4",B25="G1.5",B25="G1.7"),EDATE(K25,60),""))))))),"-")</f>
        <v>45683</v>
      </c>
      <c r="N25" s="63"/>
      <c r="O25" s="64"/>
      <c r="P25" s="64"/>
      <c r="Q25" s="64"/>
      <c r="R25" s="64"/>
      <c r="S25" s="64"/>
      <c r="T25" s="64"/>
      <c r="U25" s="64"/>
      <c r="V25" s="64"/>
      <c r="W25" s="64"/>
    </row>
    <row r="26" spans="1:25" x14ac:dyDescent="0.25">
      <c r="A26" s="83">
        <v>15</v>
      </c>
      <c r="B26" s="84" t="s">
        <v>35</v>
      </c>
      <c r="C26" s="84" t="s">
        <v>36</v>
      </c>
      <c r="D26" s="84" t="s">
        <v>65</v>
      </c>
      <c r="E26" s="84" t="s">
        <v>193</v>
      </c>
      <c r="F26" s="85">
        <v>8500</v>
      </c>
      <c r="G26" s="85"/>
      <c r="H26" s="83"/>
      <c r="I26" s="86" t="s">
        <v>48</v>
      </c>
      <c r="J26" s="86" t="s">
        <v>61</v>
      </c>
      <c r="K26" s="87">
        <v>44048</v>
      </c>
      <c r="L26" s="88" t="str">
        <f ca="1">IFERROR(IF(K27="","DATA INVÁLIDA",IF(AND(TODAY()-K27&gt;=548,OR(B27="H",B27="H1.1")),"VENCIDA",IF(AND(TODAY()-K27&lt;548,OR(B27="H",B27="H1.1")),"EM DIA",IF(AND(TODAY()-K27&gt;=730,OR(B27="A",B27="A1.1",B27="A1",B27="A2",B27="A3",B27="B",B27="B1",B27="B1.1",B27="B2",B27="D2",B27="D2.1",B27="E3")),"VENCIDA",IF(AND(TODAY()-K27&lt;730,OR(B27="A",B27="A1.1",B27="A1",B27="A2",B27="A3",B27="B",B27="B1",B27="B1.1",B27="B2",B27="D2",B27="D2.1",B27="E3")),"EM DIA",IF(AND(TODAY()-K27&gt;=1095,OR(B27="D",B27="D1.1",B27="D1",B27="E",B27="E1",B27="E1.1",B27="E2")),"VENCIDA",IF(AND(TODAY()-K27&lt;1095,OR(B27="D",B27="D1.1",B27="D1",B27="E",B27="E1",B27="E1.1",B27="E2")),"EM DIA",IF(AND(TODAY()-K27&gt;=1460,B27="F2"),"VENCIDA",IF(AND(TODAY()-K27&lt;1460,B27="F2"),"EM DIA",IF(AND(TODAY()-K27&gt;=2555,OR(B27="F",B27="F1")),"VENCIDA",IF(AND(TODAY()-K27&lt;2555,OR(B27="F",B27="F1")),"EM DIA",IF(AND(TODAY()-K27&gt;=1825,OR(B27="G",B27="G0",B27="G1",B27="G1.1",B27="G1.2",B27="G1.3",B27="G1.4",B27="G1.5",B27="G1.7")),"VENCIDA",IF(AND(TODAY()-K27&lt;1825,OR(B27="G",B27="G0",B27="G1",B27="G1.1",B27="G1.2",B27="G1.3",B27="G1.4",B27="G1.5",B27="G1.7")),"EM DIA",""))))))))))))),"-")</f>
        <v>VENCIDA</v>
      </c>
      <c r="M26" s="87">
        <v>45143</v>
      </c>
      <c r="N26" s="63"/>
      <c r="O26" s="64"/>
      <c r="P26" s="64"/>
      <c r="Q26" s="64"/>
      <c r="R26" s="64"/>
      <c r="S26" s="64"/>
      <c r="T26" s="64"/>
      <c r="U26" s="64"/>
      <c r="V26" s="64"/>
    </row>
    <row r="27" spans="1:25" x14ac:dyDescent="0.25">
      <c r="A27" s="83">
        <v>16</v>
      </c>
      <c r="B27" s="84" t="s">
        <v>35</v>
      </c>
      <c r="C27" s="84" t="s">
        <v>36</v>
      </c>
      <c r="D27" s="84" t="s">
        <v>66</v>
      </c>
      <c r="E27" s="84" t="s">
        <v>193</v>
      </c>
      <c r="F27" s="85">
        <v>8500</v>
      </c>
      <c r="G27" s="85" t="str">
        <f>IF(COUNTA(H27)=1,VLOOKUP(B27,'[1]CUSTOS VEICULO-MOTORISTA'!$A$2:$C$17,3,FALSE),"-")</f>
        <v>-</v>
      </c>
      <c r="H27" s="83"/>
      <c r="I27" s="86" t="s">
        <v>39</v>
      </c>
      <c r="J27" s="86" t="s">
        <v>61</v>
      </c>
      <c r="K27" s="87">
        <v>43868</v>
      </c>
      <c r="L27" s="88" t="str">
        <f ca="1">IFERROR(IF(K27="","DATA INVÁLIDA",IF(AND(TODAY()-K27&gt;=548,OR(B27="H",B27="H1.1")),"VENCIDA",IF(AND(TODAY()-K27&lt;548,OR(B27="H",B27="H1.1")),"EM DIA",IF(AND(TODAY()-K27&gt;=730,OR(B27="A",B27="A1.1",B27="A1",B27="A2",B27="A3",B27="B",B27="B1",B27="B1.1",B27="B2",B27="D2",B27="D2.1",B27="E3")),"VENCIDA",IF(AND(TODAY()-K27&lt;730,OR(B27="A",B27="A1.1",B27="A1",B27="A2",B27="A3",B27="B",B27="B1",B27="B1.1",B27="B2",B27="D2",B27="D2.1",B27="E3")),"EM DIA",IF(AND(TODAY()-K27&gt;=1095,OR(B27="D",B27="D1.1",B27="D1",B27="E",B27="E1",B27="E1.1",B27="E2")),"VENCIDA",IF(AND(TODAY()-K27&lt;1095,OR(B27="D",B27="D1.1",B27="D1",B27="E",B27="E1",B27="E1.1",B27="E2")),"EM DIA",IF(AND(TODAY()-K27&gt;=1460,B27="F2"),"VENCIDA",IF(AND(TODAY()-K27&lt;1460,B27="F2"),"EM DIA",IF(AND(TODAY()-K27&gt;=2555,OR(B27="F",B27="F1")),"VENCIDA",IF(AND(TODAY()-K27&lt;2555,OR(B27="F",B27="F1")),"EM DIA",IF(AND(TODAY()-K27&gt;=1825,OR(B27="G",B27="G0",B27="G1",B27="G1.1",B27="G1.2",B27="G1.3",B27="G1.4",B27="G1.5",B27="G1.7")),"VENCIDA",IF(AND(TODAY()-K27&lt;1825,OR(B27="G",B27="G0",B27="G1",B27="G1.1",B27="G1.2",B27="G1.3",B27="G1.4",B27="G1.5",B27="G1.7")),"EM DIA",""))))))))))))),"-")</f>
        <v>VENCIDA</v>
      </c>
      <c r="M27" s="87">
        <f>IFERROR(IF(K27="","DATA INVÁLIDA",IF(OR(B27="H",B27="H1.1"),EDATE(K27,18),IF(OR(B27="A",B27="A1.1",B27="A1",B27="A2",B27="A3",B27="B",B27="B1",B27="B1.1",B27="B2",B27="D2",B27="D2.1",B27="E3"),EDATE(K27,24),IF(OR(B27="D",B27="D1.1",B27="D1",B27="E",B27="E1",B27="E1.1",B27="E2"),EDATE(K27,36),IF(B27="F2",EDATE(K27,48),IF(OR(B27="F",B27="F1"),EDATE(K27,84),IF(OR(B27="G",B27="G0",B27="G1",B27="G1.1",B27="G1.2",B27="G1.3",B27="G1.4",B27="G1.5",B27="G1.7"),EDATE(K27,60),""))))))),"-")</f>
        <v>44964</v>
      </c>
      <c r="N27" s="63"/>
      <c r="O27" s="64"/>
      <c r="P27" s="64"/>
      <c r="Q27" s="64"/>
      <c r="R27" s="64"/>
      <c r="S27" s="64"/>
      <c r="T27" s="64"/>
      <c r="U27" s="64"/>
      <c r="V27" s="64"/>
    </row>
    <row r="28" spans="1:25" x14ac:dyDescent="0.25">
      <c r="A28" s="83">
        <v>17</v>
      </c>
      <c r="B28" s="84" t="s">
        <v>14</v>
      </c>
      <c r="C28" s="84" t="s">
        <v>21</v>
      </c>
      <c r="D28" s="84" t="s">
        <v>67</v>
      </c>
      <c r="E28" s="84" t="s">
        <v>497</v>
      </c>
      <c r="F28" s="85">
        <v>2255.08</v>
      </c>
      <c r="G28" s="85" t="str">
        <f>IF(COUNTA(H28)=1,VLOOKUP(B28,'[1]CUSTOS VEICULO-MOTORISTA'!$A$2:$C$17,3,FALSE),"-")</f>
        <v>-</v>
      </c>
      <c r="H28" s="83"/>
      <c r="I28" s="86" t="s">
        <v>51</v>
      </c>
      <c r="J28" s="86" t="s">
        <v>20</v>
      </c>
      <c r="K28" s="87">
        <v>43683</v>
      </c>
      <c r="L28" s="88" t="str">
        <f ca="1">IFERROR(IF(K28="","DATA INVÁLIDA",IF(AND(TODAY()-K28&gt;=548,OR(B28="H",B28="H1.1")),"VENCIDA",IF(AND(TODAY()-K28&lt;548,OR(B28="H",B28="H1.1")),"EM DIA",IF(AND(TODAY()-K28&gt;=730,OR(B28="A",B28="A1.1",B28="A1",B28="A2",B28="A3",B28="B",B28="B1",B28="B1.1",B28="B2",B28="D2",B28="D2.1",B28="E3")),"VENCIDA",IF(AND(TODAY()-K28&lt;730,OR(B28="A",B28="A1.1",B28="A1",B28="A2",B28="A3",B28="B",B28="B1",B28="B1.1",B28="B2",B28="D2",B28="D2.1",B28="E3")),"EM DIA",IF(AND(TODAY()-K28&gt;=1095,OR(B28="D",B28="D1.1",B28="D1",B28="E",B28="E1",B28="E1.1",B28="E2")),"VENCIDA",IF(AND(TODAY()-K28&lt;1095,OR(B28="D",B28="D1.1",B28="D1",B28="E",B28="E1",B28="E1.1",B28="E2")),"EM DIA",IF(AND(TODAY()-K28&gt;=1460,B28="F2"),"VENCIDA",IF(AND(TODAY()-K28&lt;1460,B28="F2"),"EM DIA",IF(AND(TODAY()-K28&gt;=2555,OR(B28="F",B28="F1")),"VENCIDA",IF(AND(TODAY()-K28&lt;2555,OR(B28="F",B28="F1")),"EM DIA",IF(AND(TODAY()-K28&gt;=1825,OR(B28="G",B28="G0",B28="G1",B28="G1.1",B28="G1.2",B28="G1.3",B28="G1.4",B28="G1.5",B28="G1.7")),"VENCIDA",IF(AND(TODAY()-K28&lt;1825,OR(B28="G",B28="G0",B28="G1",B28="G1.1",B28="G1.2",B28="G1.3",B28="G1.4",B28="G1.5",B28="G1.7")),"EM DIA",""))))))))))))),"-")</f>
        <v>VENCIDA</v>
      </c>
      <c r="M28" s="87">
        <f>IFERROR(IF(K28="","DATA INVÁLIDA",IF(OR(B28="H",B28="H1.1"),EDATE(K28,18),IF(OR(B28="A",B28="A1.1",B28="A1",B28="A2",B28="A3",B28="B",B28="B1",B28="B1.1",B28="B2",B28="D2",B28="D2.1",B28="E3"),EDATE(K28,24),IF(OR(B28="D",B28="D1.1",B28="D1",B28="E",B28="E1",B28="E1.1",B28="E2"),EDATE(K28,36),IF(B28="F2",EDATE(K28,48),IF(OR(B28="F",B28="F1"),EDATE(K28,84),IF(OR(B28="G",B28="G0",B28="G1",B28="G1.1",B28="G1.2",B28="G1.3",B28="G1.4",B28="G1.5",B28="G1.7"),EDATE(K28,60),""))))))),"-")</f>
        <v>44414</v>
      </c>
      <c r="N28" s="63"/>
      <c r="O28" s="267"/>
      <c r="P28" s="268"/>
      <c r="Q28" s="64"/>
      <c r="R28" s="64"/>
      <c r="S28" s="64"/>
      <c r="T28" s="64"/>
      <c r="U28" s="64"/>
      <c r="V28" s="64"/>
    </row>
    <row r="29" spans="1:25" x14ac:dyDescent="0.25">
      <c r="A29" s="259" t="s">
        <v>71</v>
      </c>
      <c r="B29" s="259"/>
      <c r="C29" s="259"/>
      <c r="D29" s="259"/>
      <c r="E29" s="259"/>
      <c r="F29" s="92">
        <f>SUM(F12:F28)</f>
        <v>75746.73000000001</v>
      </c>
      <c r="G29" s="92">
        <f>SUM(G12:G28)</f>
        <v>3522.39</v>
      </c>
      <c r="H29" s="93"/>
      <c r="I29" s="94"/>
      <c r="J29" s="94"/>
      <c r="K29" s="95"/>
      <c r="L29" s="96"/>
      <c r="M29" s="97"/>
      <c r="N29" s="63"/>
      <c r="O29" s="267"/>
      <c r="P29" s="268"/>
      <c r="Q29" s="64"/>
      <c r="R29" s="64"/>
      <c r="S29" s="64"/>
      <c r="T29" s="64"/>
      <c r="U29" s="64"/>
      <c r="V29" s="64"/>
    </row>
    <row r="30" spans="1:25" x14ac:dyDescent="0.25">
      <c r="A30" s="259" t="s">
        <v>72</v>
      </c>
      <c r="B30" s="259"/>
      <c r="C30" s="259"/>
      <c r="D30" s="259"/>
      <c r="E30" s="259"/>
      <c r="F30" s="269">
        <f>SUM(F29,G29)</f>
        <v>79269.12000000001</v>
      </c>
      <c r="G30" s="269"/>
      <c r="H30" s="269"/>
      <c r="I30" s="93"/>
      <c r="J30" s="94"/>
      <c r="K30" s="94"/>
      <c r="L30" s="95"/>
      <c r="M30" s="96"/>
      <c r="N30" s="97"/>
      <c r="O30" s="63"/>
      <c r="P30" s="89"/>
      <c r="Q30" s="63"/>
      <c r="R30" s="64"/>
      <c r="S30" s="64"/>
      <c r="T30" s="64"/>
      <c r="U30" s="64"/>
      <c r="V30" s="64"/>
      <c r="W30" s="64"/>
    </row>
    <row r="31" spans="1:25" ht="21" x14ac:dyDescent="0.25">
      <c r="A31" s="258" t="s">
        <v>73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63"/>
      <c r="P31" s="267"/>
      <c r="Q31" s="268"/>
      <c r="R31" s="64"/>
      <c r="S31" s="64"/>
      <c r="T31" s="64" t="e">
        <f>+T3T35:X46</f>
        <v>#NAME?</v>
      </c>
      <c r="U31" s="64"/>
      <c r="V31" s="64"/>
      <c r="W31" s="64"/>
    </row>
    <row r="32" spans="1:25" ht="56.25" x14ac:dyDescent="0.25">
      <c r="A32" s="68" t="s">
        <v>1</v>
      </c>
      <c r="B32" s="68" t="s">
        <v>2</v>
      </c>
      <c r="C32" s="68" t="s">
        <v>3</v>
      </c>
      <c r="D32" s="68" t="s">
        <v>4</v>
      </c>
      <c r="E32" s="68" t="s">
        <v>5</v>
      </c>
      <c r="F32" s="72" t="s">
        <v>6</v>
      </c>
      <c r="G32" s="68" t="s">
        <v>7</v>
      </c>
      <c r="H32" s="68" t="s">
        <v>8</v>
      </c>
      <c r="I32" s="72" t="s">
        <v>9</v>
      </c>
      <c r="J32" s="72" t="s">
        <v>10</v>
      </c>
      <c r="K32" s="73" t="s">
        <v>11</v>
      </c>
      <c r="L32" s="68" t="s">
        <v>12</v>
      </c>
      <c r="M32" s="74" t="s">
        <v>13</v>
      </c>
      <c r="N32" s="63"/>
      <c r="O32" s="267"/>
      <c r="P32" s="268"/>
      <c r="Q32" s="64"/>
      <c r="R32" s="64"/>
      <c r="S32" s="64"/>
      <c r="T32" s="64"/>
      <c r="U32" s="64"/>
      <c r="V32" s="64"/>
    </row>
    <row r="33" spans="1:23" x14ac:dyDescent="0.25">
      <c r="A33" s="83">
        <v>1</v>
      </c>
      <c r="B33" s="84" t="s">
        <v>78</v>
      </c>
      <c r="C33" s="84" t="s">
        <v>21</v>
      </c>
      <c r="D33" s="84" t="s">
        <v>79</v>
      </c>
      <c r="E33" s="84" t="s">
        <v>193</v>
      </c>
      <c r="F33" s="85">
        <v>2255.08</v>
      </c>
      <c r="G33" s="85"/>
      <c r="H33" s="98"/>
      <c r="I33" s="86" t="s">
        <v>39</v>
      </c>
      <c r="J33" s="86" t="s">
        <v>22</v>
      </c>
      <c r="K33" s="87">
        <v>43312</v>
      </c>
      <c r="L33" s="88" t="str">
        <f ca="1">IFERROR(IF(K33="","DATA INVÁLIDA",IF(AND(TODAY()-K33&gt;=548,OR(B33="H",B33="H1.1")),"VENCIDA",IF(AND(TODAY()-K33&lt;548,OR(B33="H",B33="H1.1")),"EM DIA",IF(AND(TODAY()-K33&gt;=730,OR(B33="A",B33="A1.1",B33="A1",B33="A2",B33="A3",B33="B",B33="B1",B33="B1.1",B33="B2",B33="D2",B33="D2.1",B33="E3")),"VENCIDA",IF(AND(TODAY()-K33&lt;730,OR(B33="A",B33="A1.1",B33="A1",B33="A2",B33="A3",B33="B",B33="B1",B33="B1.1",B33="B2",B33="D2",B33="D2.1",B33="E3")),"EM DIA",IF(AND(TODAY()-K33&gt;=1095,OR(B33="D",B33="D1.1",B33="D1",B33="E",B33="E1",B33="E1.1",B33="E2")),"VENCIDA",IF(AND(TODAY()-K33&lt;1095,OR(B33="D",B33="D1.1",B33="D1",B33="E",B33="E1",B33="E1.1",B33="E2")),"EM DIA",IF(AND(TODAY()-K33&gt;=1460,B33="F2"),"VENCIDA",IF(AND(TODAY()-K33&lt;1460,B33="F2"),"EM DIA",IF(AND(TODAY()-K33&gt;=2555,OR(B33="F",B33="F1")),"VENCIDA",IF(AND(TODAY()-K33&lt;2555,OR(B33="F",B33="F1")),"EM DIA",IF(AND(TODAY()-K33&gt;=1825,OR(B33="G",B33="G0",B33="G1",B33="G1.1",B33="G1.2",B33="G1.3",B33="G1.4",B33="G1.5",B33="G1.7")),"VENCIDA",IF(AND(TODAY()-K33&lt;1825,OR(B33="G",B33="G0",B33="G1",B33="G1.1",B33="G1.2",B33="G1.3",B33="G1.4",B33="G1.5",B33="G1.7")),"EM DIA",""))))))))))))),"-")</f>
        <v>VENCIDA</v>
      </c>
      <c r="M33" s="87">
        <f>IFERROR(IF(K33="","DATA INVÁLIDA",IF(OR(B33="H",B33="H1.1"),EDATE(K33,18),IF(OR(B33="A",B33="A1.1",B33="A1",B33="A2",B33="A3",B33="B",B33="B1",B33="B1.1",B33="B2",B33="D2",B33="D2.1",B33="E3"),EDATE(K33,24),IF(OR(B33="D",B33="D1.1",B33="D1",B33="E",B33="E1",B33="E1.1",B33="E2"),EDATE(K33,36),IF(B33="F2",EDATE(K33,48),IF(OR(B33="F",B33="F1"),EDATE(K33,84),IF(OR(B33="G",B33="G0",B33="G1",B33="G1.1",B33="G1.2",B33="G1.3",B33="G1.4",B33="G1.5",B33="G1.7"),EDATE(K33,60),""))))))),"-")</f>
        <v>44043</v>
      </c>
      <c r="N33" s="63"/>
      <c r="O33" s="267"/>
      <c r="P33" s="268"/>
      <c r="Q33" s="64"/>
      <c r="R33" s="64"/>
      <c r="S33" s="64"/>
      <c r="T33" s="64"/>
      <c r="U33" s="64"/>
      <c r="V33" s="64"/>
    </row>
    <row r="34" spans="1:23" x14ac:dyDescent="0.25">
      <c r="A34" s="83">
        <v>2</v>
      </c>
      <c r="B34" s="84" t="s">
        <v>78</v>
      </c>
      <c r="C34" s="84" t="s">
        <v>21</v>
      </c>
      <c r="D34" s="84" t="s">
        <v>80</v>
      </c>
      <c r="E34" s="84" t="s">
        <v>492</v>
      </c>
      <c r="F34" s="85">
        <v>2255.08</v>
      </c>
      <c r="G34" s="85" t="str">
        <f>IF(COUNTA(H34)=1,VLOOKUP(B34,'[1]CUSTOS VEICULO-MOTORISTA'!$A$2:$C$17,3,FALSE),"-")</f>
        <v>-</v>
      </c>
      <c r="H34" s="83"/>
      <c r="I34" s="86" t="s">
        <v>51</v>
      </c>
      <c r="J34" s="86" t="s">
        <v>22</v>
      </c>
      <c r="K34" s="87">
        <v>44588</v>
      </c>
      <c r="L34" s="88" t="str">
        <f ca="1">IFERROR(IF(K34="","DATA INVÁLIDA",IF(AND(TODAY()-K34&gt;=548,OR(B34="H",B34="H1.1")),"VENCIDA",IF(AND(TODAY()-K34&lt;548,OR(B34="H",B34="H1.1")),"EM DIA",IF(AND(TODAY()-K34&gt;=730,OR(B34="A",B34="A1.1",B34="A1",B34="A2",B34="A3",B34="B",B34="B1",B34="B1.1",B34="B2",B34="D2",B34="D2.1",B34="E3")),"VENCIDA",IF(AND(TODAY()-K34&lt;730,OR(B34="A",B34="A1.1",B34="A1",B34="A2",B34="A3",B34="B",B34="B1",B34="B1.1",B34="B2",B34="D2",B34="D2.1",B34="E3")),"EM DIA",IF(AND(TODAY()-K34&gt;=1095,OR(B34="D",B34="D1.1",B34="D1",B34="E",B34="E1",B34="E1.1",B34="E2")),"VENCIDA",IF(AND(TODAY()-K34&lt;1095,OR(B34="D",B34="D1.1",B34="D1",B34="E",B34="E1",B34="E1.1",B34="E2")),"EM DIA",IF(AND(TODAY()-K34&gt;=1460,B34="F2"),"VENCIDA",IF(AND(TODAY()-K34&lt;1460,B34="F2"),"EM DIA",IF(AND(TODAY()-K34&gt;=2555,OR(B34="F",B34="F1")),"VENCIDA",IF(AND(TODAY()-K34&lt;2555,OR(B34="F",B34="F1")),"EM DIA",IF(AND(TODAY()-K34&gt;=1825,OR(B34="G",B34="G0",B34="G1",B34="G1.1",B34="G1.2",B34="G1.3",B34="G1.4",B34="G1.5",B34="G1.7")),"VENCIDA",IF(AND(TODAY()-K34&lt;1825,OR(B34="G",B34="G0",B34="G1",B34="G1.1",B34="G1.2",B34="G1.3",B34="G1.4",B34="G1.5",B34="G1.7")),"EM DIA",""))))))))))))),"-")</f>
        <v>EM DIA</v>
      </c>
      <c r="M34" s="87">
        <f>IFERROR(IF(K34="","DATA INVÁLIDA",IF(OR(B34="H",B34="H1.1"),EDATE(K34,18),IF(OR(B34="A",B34="A1.1",B34="A1",B34="A2",B34="A3",B34="B",B34="B1",B34="B1.1",B34="B2",B34="D2",B34="D2.1",B34="E3"),EDATE(K34,24),IF(OR(B34="D",B34="D1.1",B34="D1",B34="E",B34="E1",B34="E1.1",B34="E2"),EDATE(K34,36),IF(B34="F2",EDATE(K34,48),IF(OR(B34="F",B34="F1"),EDATE(K34,84),IF(OR(B34="G",B34="G0",B34="G1",B34="G1.1",B34="G1.2",B34="G1.3",B34="G1.4",B34="G1.5",B34="G1.7"),EDATE(K34,60),""))))))),"-")</f>
        <v>45318</v>
      </c>
      <c r="N34" s="63"/>
      <c r="O34" s="267"/>
      <c r="P34" s="268"/>
      <c r="Q34" s="64"/>
      <c r="R34" s="64"/>
      <c r="S34" s="64"/>
      <c r="T34" s="64"/>
      <c r="U34" s="64"/>
      <c r="V34" s="64"/>
    </row>
    <row r="35" spans="1:23" s="228" customFormat="1" x14ac:dyDescent="0.25">
      <c r="A35" s="220">
        <v>3</v>
      </c>
      <c r="B35" s="221" t="s">
        <v>42</v>
      </c>
      <c r="C35" s="221" t="s">
        <v>140</v>
      </c>
      <c r="D35" s="221" t="s">
        <v>748</v>
      </c>
      <c r="E35" s="221" t="s">
        <v>520</v>
      </c>
      <c r="F35" s="222">
        <v>2709.09</v>
      </c>
      <c r="G35" s="222"/>
      <c r="H35" s="220"/>
      <c r="I35" s="223" t="s">
        <v>650</v>
      </c>
      <c r="J35" s="223" t="s">
        <v>108</v>
      </c>
      <c r="K35" s="224">
        <v>45124</v>
      </c>
      <c r="L35" s="225" t="s">
        <v>251</v>
      </c>
      <c r="M35" s="224">
        <v>45855</v>
      </c>
      <c r="N35" s="226"/>
      <c r="O35" s="229"/>
      <c r="P35" s="226"/>
      <c r="Q35" s="227"/>
      <c r="R35" s="227"/>
      <c r="S35" s="227"/>
      <c r="T35" s="227"/>
      <c r="U35" s="227"/>
      <c r="V35" s="227"/>
    </row>
    <row r="36" spans="1:23" x14ac:dyDescent="0.25">
      <c r="A36" s="83">
        <v>4</v>
      </c>
      <c r="B36" s="84" t="s">
        <v>78</v>
      </c>
      <c r="C36" s="84" t="s">
        <v>21</v>
      </c>
      <c r="D36" s="84" t="s">
        <v>654</v>
      </c>
      <c r="E36" s="84" t="s">
        <v>30</v>
      </c>
      <c r="F36" s="85">
        <v>2255.08</v>
      </c>
      <c r="G36" s="85"/>
      <c r="H36" s="83"/>
      <c r="I36" s="86" t="s">
        <v>112</v>
      </c>
      <c r="J36" s="86" t="s">
        <v>22</v>
      </c>
      <c r="K36" s="87">
        <v>44957</v>
      </c>
      <c r="L36" s="88"/>
      <c r="M36" s="87">
        <v>45318</v>
      </c>
      <c r="N36" s="63"/>
      <c r="O36" s="89"/>
      <c r="P36" s="63"/>
      <c r="Q36" s="64"/>
      <c r="R36" s="64"/>
      <c r="S36" s="64"/>
      <c r="T36" s="64"/>
      <c r="U36" s="64"/>
      <c r="V36" s="64"/>
    </row>
    <row r="37" spans="1:23" x14ac:dyDescent="0.25">
      <c r="A37" s="83">
        <v>5</v>
      </c>
      <c r="B37" s="84" t="s">
        <v>35</v>
      </c>
      <c r="C37" s="84" t="s">
        <v>36</v>
      </c>
      <c r="D37" s="84" t="s">
        <v>81</v>
      </c>
      <c r="E37" s="84" t="s">
        <v>193</v>
      </c>
      <c r="F37" s="85">
        <v>8500</v>
      </c>
      <c r="G37" s="85" t="str">
        <f>IF(COUNTA(H37)=1,VLOOKUP(B37,'[1]CUSTOS VEICULO-MOTORISTA'!$A$2:$C$17,3,FALSE),"-")</f>
        <v>-</v>
      </c>
      <c r="H37" s="83"/>
      <c r="I37" s="86" t="s">
        <v>82</v>
      </c>
      <c r="J37" s="86" t="s">
        <v>20</v>
      </c>
      <c r="K37" s="87">
        <v>43003</v>
      </c>
      <c r="L37" s="88" t="str">
        <f t="shared" ref="L37:L42" ca="1" si="2">IFERROR(IF(K37="","DATA INVÁLIDA",IF(AND(TODAY()-K37&gt;=548,OR(B37="H",B37="H1.1")),"VENCIDA",IF(AND(TODAY()-K37&lt;548,OR(B37="H",B37="H1.1")),"EM DIA",IF(AND(TODAY()-K37&gt;=730,OR(B37="A",B37="A1.1",B37="A1",B37="A2",B37="A3",B37="B",B37="B1",B37="B1.1",B37="B2",B37="D2",B37="D2.1",B37="E3")),"VENCIDA",IF(AND(TODAY()-K37&lt;730,OR(B37="A",B37="A1.1",B37="A1",B37="A2",B37="A3",B37="B",B37="B1",B37="B1.1",B37="B2",B37="D2",B37="D2.1",B37="E3")),"EM DIA",IF(AND(TODAY()-K37&gt;=1095,OR(B37="D",B37="D1.1",B37="D1",B37="E",B37="E1",B37="E1.1",B37="E2")),"VENCIDA",IF(AND(TODAY()-K37&lt;1095,OR(B37="D",B37="D1.1",B37="D1",B37="E",B37="E1",B37="E1.1",B37="E2")),"EM DIA",IF(AND(TODAY()-K37&gt;=1460,B37="F2"),"VENCIDA",IF(AND(TODAY()-K37&lt;1460,B37="F2"),"EM DIA",IF(AND(TODAY()-K37&gt;=2555,OR(B37="F",B37="F1")),"VENCIDA",IF(AND(TODAY()-K37&lt;2555,OR(B37="F",B37="F1")),"EM DIA",IF(AND(TODAY()-K37&gt;=1825,OR(B37="G",B37="G0",B37="G1",B37="G1.1",B37="G1.2",B37="G1.3",B37="G1.4",B37="G1.5",B37="G1.7")),"VENCIDA",IF(AND(TODAY()-K37&lt;1825,OR(B37="G",B37="G0",B37="G1",B37="G1.1",B37="G1.2",B37="G1.3",B37="G1.4",B37="G1.5",B37="G1.7")),"EM DIA",""))))))))))))),"-")</f>
        <v>VENCIDA</v>
      </c>
      <c r="M37" s="87">
        <f t="shared" ref="M37:M42" si="3">IFERROR(IF(K37="","DATA INVÁLIDA",IF(OR(B37="H",B37="H1.1"),EDATE(K37,18),IF(OR(B37="A",B37="A1.1",B37="A1",B37="A2",B37="A3",B37="B",B37="B1",B37="B1.1",B37="B2",B37="D2",B37="D2.1",B37="E3"),EDATE(K37,24),IF(OR(B37="D",B37="D1.1",B37="D1",B37="E",B37="E1",B37="E1.1",B37="E2"),EDATE(K37,36),IF(B37="F2",EDATE(K37,48),IF(OR(B37="F",B37="F1"),EDATE(K37,84),IF(OR(B37="G",B37="G0",B37="G1",B37="G1.1",B37="G1.2",B37="G1.3",B37="G1.4",B37="G1.5",B37="G1.7"),EDATE(K37,60),""))))))),"-")</f>
        <v>44099</v>
      </c>
      <c r="N37" s="63"/>
      <c r="O37" s="267"/>
      <c r="P37" s="268"/>
      <c r="Q37" s="64"/>
      <c r="R37" s="64"/>
      <c r="S37" s="64"/>
      <c r="T37" s="64"/>
      <c r="U37" s="64"/>
      <c r="V37" s="64"/>
    </row>
    <row r="38" spans="1:23" ht="19.5" customHeight="1" x14ac:dyDescent="0.25">
      <c r="A38" s="83">
        <v>6</v>
      </c>
      <c r="B38" s="84" t="s">
        <v>14</v>
      </c>
      <c r="C38" s="84" t="s">
        <v>21</v>
      </c>
      <c r="D38" s="84" t="s">
        <v>767</v>
      </c>
      <c r="E38" s="84" t="s">
        <v>84</v>
      </c>
      <c r="F38" s="85">
        <v>2255.08</v>
      </c>
      <c r="G38" s="85">
        <v>3522.39</v>
      </c>
      <c r="H38" s="98" t="s">
        <v>85</v>
      </c>
      <c r="I38" s="86" t="s">
        <v>51</v>
      </c>
      <c r="J38" s="86" t="s">
        <v>22</v>
      </c>
      <c r="K38" s="87">
        <v>45237</v>
      </c>
      <c r="L38" s="88" t="str">
        <f t="shared" ca="1" si="2"/>
        <v>EM DIA</v>
      </c>
      <c r="M38" s="87">
        <f t="shared" si="3"/>
        <v>45968</v>
      </c>
      <c r="N38" s="63"/>
      <c r="O38" s="267"/>
      <c r="P38" s="268"/>
      <c r="Q38" s="64"/>
      <c r="R38" s="64"/>
      <c r="S38" s="64"/>
      <c r="T38" s="64"/>
      <c r="U38" s="64"/>
      <c r="V38" s="64"/>
    </row>
    <row r="39" spans="1:23" ht="19.5" customHeight="1" x14ac:dyDescent="0.25">
      <c r="A39" s="83">
        <v>7</v>
      </c>
      <c r="B39" s="84" t="s">
        <v>677</v>
      </c>
      <c r="C39" s="84" t="s">
        <v>607</v>
      </c>
      <c r="D39" s="84" t="s">
        <v>724</v>
      </c>
      <c r="E39" s="84" t="s">
        <v>75</v>
      </c>
      <c r="F39" s="85">
        <v>3502.97</v>
      </c>
      <c r="G39" s="85">
        <v>3522.39</v>
      </c>
      <c r="H39" s="98" t="s">
        <v>675</v>
      </c>
      <c r="I39" s="86" t="s">
        <v>725</v>
      </c>
      <c r="J39" s="86" t="s">
        <v>22</v>
      </c>
      <c r="K39" s="87">
        <v>45063</v>
      </c>
      <c r="L39" s="88" t="str">
        <f t="shared" ca="1" si="2"/>
        <v>EM DIA</v>
      </c>
      <c r="M39" s="87">
        <f t="shared" si="3"/>
        <v>45794</v>
      </c>
      <c r="N39" s="63"/>
      <c r="O39" s="89"/>
      <c r="P39" s="63"/>
      <c r="Q39" s="64"/>
      <c r="R39" s="64"/>
      <c r="S39" s="64"/>
      <c r="T39" s="64"/>
      <c r="U39" s="64"/>
      <c r="V39" s="64"/>
    </row>
    <row r="40" spans="1:23" x14ac:dyDescent="0.25">
      <c r="A40" s="83">
        <v>8</v>
      </c>
      <c r="B40" s="84" t="s">
        <v>78</v>
      </c>
      <c r="C40" s="84" t="s">
        <v>21</v>
      </c>
      <c r="D40" s="84" t="s">
        <v>87</v>
      </c>
      <c r="E40" s="90" t="s">
        <v>520</v>
      </c>
      <c r="F40" s="85">
        <v>2255.08</v>
      </c>
      <c r="G40" s="85" t="str">
        <f>IF(COUNTA(H40)=1,VLOOKUP(B40,'[1]CUSTOS VEICULO-MOTORISTA'!$A$2:$C$17,3,FALSE),"-")</f>
        <v>-</v>
      </c>
      <c r="H40" s="83"/>
      <c r="I40" s="86" t="s">
        <v>39</v>
      </c>
      <c r="J40" s="86" t="s">
        <v>22</v>
      </c>
      <c r="K40" s="87">
        <v>43299</v>
      </c>
      <c r="L40" s="88" t="str">
        <f t="shared" ca="1" si="2"/>
        <v>VENCIDA</v>
      </c>
      <c r="M40" s="87">
        <f t="shared" si="3"/>
        <v>44030</v>
      </c>
      <c r="N40" s="63"/>
      <c r="O40" s="267"/>
      <c r="P40" s="268"/>
      <c r="Q40" s="64"/>
      <c r="R40" s="64"/>
      <c r="S40" s="64"/>
      <c r="T40" s="64"/>
      <c r="U40" s="64"/>
      <c r="V40" s="64"/>
    </row>
    <row r="41" spans="1:23" x14ac:dyDescent="0.25">
      <c r="A41" s="83">
        <v>9</v>
      </c>
      <c r="B41" s="84" t="s">
        <v>78</v>
      </c>
      <c r="C41" s="84" t="s">
        <v>21</v>
      </c>
      <c r="D41" s="84" t="s">
        <v>660</v>
      </c>
      <c r="E41" s="90" t="s">
        <v>487</v>
      </c>
      <c r="F41" s="85">
        <v>2255.08</v>
      </c>
      <c r="G41" s="85" t="str">
        <f>IF(COUNTA(H41)=1,VLOOKUP(B41,'[1]CUSTOS VEICULO-MOTORISTA'!$A$2:$C$17,3,FALSE),"-")</f>
        <v>-</v>
      </c>
      <c r="H41" s="86"/>
      <c r="I41" s="86" t="s">
        <v>89</v>
      </c>
      <c r="J41" s="86" t="s">
        <v>22</v>
      </c>
      <c r="K41" s="87">
        <v>43171</v>
      </c>
      <c r="L41" s="88" t="str">
        <f t="shared" ca="1" si="2"/>
        <v>VENCIDA</v>
      </c>
      <c r="M41" s="87">
        <f t="shared" si="3"/>
        <v>43902</v>
      </c>
      <c r="N41" s="63"/>
      <c r="O41" s="64"/>
      <c r="P41" s="64"/>
      <c r="Q41" s="64"/>
      <c r="R41" s="64"/>
      <c r="S41" s="64"/>
      <c r="T41" s="64"/>
      <c r="U41" s="64"/>
      <c r="V41" s="64"/>
    </row>
    <row r="42" spans="1:23" x14ac:dyDescent="0.25">
      <c r="A42" s="83">
        <v>10</v>
      </c>
      <c r="B42" s="84" t="s">
        <v>27</v>
      </c>
      <c r="C42" s="84" t="s">
        <v>28</v>
      </c>
      <c r="D42" s="84" t="s">
        <v>756</v>
      </c>
      <c r="E42" s="90" t="s">
        <v>193</v>
      </c>
      <c r="F42" s="85">
        <v>1112</v>
      </c>
      <c r="G42" s="85"/>
      <c r="H42" s="83"/>
      <c r="I42" s="86" t="s">
        <v>116</v>
      </c>
      <c r="J42" s="86" t="s">
        <v>93</v>
      </c>
      <c r="K42" s="87">
        <v>45162</v>
      </c>
      <c r="L42" s="88" t="str">
        <f t="shared" ca="1" si="2"/>
        <v>EM DIA</v>
      </c>
      <c r="M42" s="87">
        <f t="shared" si="3"/>
        <v>45712</v>
      </c>
      <c r="N42" s="63"/>
      <c r="O42" s="64"/>
      <c r="P42" s="64"/>
      <c r="Q42" s="64"/>
      <c r="R42" s="64"/>
      <c r="S42" s="64"/>
      <c r="T42" s="64"/>
      <c r="U42" s="64"/>
      <c r="V42" s="64"/>
    </row>
    <row r="43" spans="1:23" x14ac:dyDescent="0.25">
      <c r="A43" s="257" t="s">
        <v>71</v>
      </c>
      <c r="B43" s="257"/>
      <c r="C43" s="257"/>
      <c r="D43" s="257"/>
      <c r="E43" s="257"/>
      <c r="F43" s="91">
        <f>SUM(F33:F42)</f>
        <v>29354.540000000008</v>
      </c>
      <c r="G43" s="99">
        <f>SUM(G33:G42)</f>
        <v>7044.78</v>
      </c>
      <c r="H43" s="93"/>
      <c r="I43" s="94"/>
      <c r="J43" s="94"/>
      <c r="K43" s="95"/>
      <c r="L43" s="96"/>
      <c r="M43" s="97"/>
      <c r="N43" s="63"/>
      <c r="O43" s="64"/>
      <c r="P43" s="64"/>
      <c r="Q43" s="64"/>
      <c r="R43" s="64"/>
      <c r="S43" s="64"/>
      <c r="T43" s="64"/>
      <c r="U43" s="64"/>
      <c r="V43" s="64"/>
    </row>
    <row r="44" spans="1:23" x14ac:dyDescent="0.25">
      <c r="A44" s="257" t="s">
        <v>72</v>
      </c>
      <c r="B44" s="257"/>
      <c r="C44" s="257"/>
      <c r="D44" s="257"/>
      <c r="E44" s="257"/>
      <c r="F44" s="260">
        <f>(F43+G43)</f>
        <v>36399.320000000007</v>
      </c>
      <c r="G44" s="260"/>
      <c r="H44" s="260"/>
      <c r="I44" s="93"/>
      <c r="J44" s="94"/>
      <c r="K44" s="94"/>
      <c r="L44" s="95"/>
      <c r="M44" s="96"/>
      <c r="N44" s="97"/>
      <c r="O44" s="63"/>
      <c r="P44" s="64"/>
      <c r="Q44" s="64"/>
      <c r="R44" s="64"/>
      <c r="S44" s="64"/>
      <c r="T44" s="64"/>
      <c r="U44" s="64"/>
      <c r="V44" s="64"/>
      <c r="W44" s="64"/>
    </row>
    <row r="45" spans="1:23" ht="21" x14ac:dyDescent="0.25">
      <c r="A45" s="258" t="s">
        <v>91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63"/>
      <c r="P45" s="64"/>
      <c r="Q45" s="64"/>
      <c r="R45" s="64"/>
      <c r="S45" s="64"/>
      <c r="T45" s="64"/>
      <c r="U45" s="64"/>
      <c r="V45" s="64"/>
      <c r="W45" s="64"/>
    </row>
    <row r="46" spans="1:23" ht="56.25" x14ac:dyDescent="0.25">
      <c r="A46" s="68" t="s">
        <v>1</v>
      </c>
      <c r="B46" s="68" t="s">
        <v>2</v>
      </c>
      <c r="C46" s="68" t="s">
        <v>3</v>
      </c>
      <c r="D46" s="68" t="s">
        <v>4</v>
      </c>
      <c r="E46" s="68" t="s">
        <v>5</v>
      </c>
      <c r="F46" s="72" t="s">
        <v>6</v>
      </c>
      <c r="G46" s="68" t="s">
        <v>7</v>
      </c>
      <c r="H46" s="68" t="s">
        <v>8</v>
      </c>
      <c r="I46" s="72" t="s">
        <v>9</v>
      </c>
      <c r="J46" s="72" t="s">
        <v>10</v>
      </c>
      <c r="K46" s="73" t="s">
        <v>11</v>
      </c>
      <c r="L46" s="68" t="s">
        <v>12</v>
      </c>
      <c r="M46" s="74" t="s">
        <v>13</v>
      </c>
      <c r="N46" s="63"/>
      <c r="O46" s="64"/>
      <c r="P46" s="64"/>
      <c r="Q46" s="64"/>
      <c r="R46" s="64"/>
      <c r="S46" s="64"/>
      <c r="T46" s="64"/>
      <c r="U46" s="64"/>
      <c r="V46" s="64"/>
    </row>
    <row r="47" spans="1:23" x14ac:dyDescent="0.25">
      <c r="A47" s="83">
        <v>1</v>
      </c>
      <c r="B47" s="84" t="s">
        <v>53</v>
      </c>
      <c r="C47" s="84" t="s">
        <v>54</v>
      </c>
      <c r="D47" s="84" t="s">
        <v>94</v>
      </c>
      <c r="E47" s="90" t="s">
        <v>95</v>
      </c>
      <c r="F47" s="85">
        <v>4014.33</v>
      </c>
      <c r="G47" s="85">
        <v>3522.39</v>
      </c>
      <c r="H47" s="83" t="s">
        <v>96</v>
      </c>
      <c r="I47" s="86" t="s">
        <v>51</v>
      </c>
      <c r="J47" s="86" t="s">
        <v>20</v>
      </c>
      <c r="K47" s="87">
        <v>43768</v>
      </c>
      <c r="L47" s="88" t="str">
        <f t="shared" ref="L47:L59" ca="1" si="4">IFERROR(IF(K47="","DATA INVÁLIDA",IF(AND(TODAY()-K47&gt;=548,OR(B47="H",B47="H1.1")),"VENCIDA",IF(AND(TODAY()-K47&lt;548,OR(B47="H",B47="H1.1")),"EM DIA",IF(AND(TODAY()-K47&gt;=730,OR(B47="A",B47="A1.1",B47="A1",B47="A2",B47="A3",B47="B",B47="B1",B47="B1.1",B47="B2",B47="D2",B47="D2.1",B47="E3")),"VENCIDA",IF(AND(TODAY()-K47&lt;730,OR(B47="A",B47="A1.1",B47="A1",B47="A2",B47="A3",B47="B",B47="B1",B47="B1.1",B47="B2",B47="D2",B47="D2.1",B47="E3")),"EM DIA",IF(AND(TODAY()-K47&gt;=1095,OR(B47="D",B47="D1.1",B47="D1",B47="E",B47="E1",B47="E1.1",B47="E2")),"VENCIDA",IF(AND(TODAY()-K47&lt;1095,OR(B47="D",B47="D1.1",B47="D1",B47="E",B47="E1",B47="E1.1",B47="E2")),"EM DIA",IF(AND(TODAY()-K47&gt;=1460,B47="F2"),"VENCIDA",IF(AND(TODAY()-K47&lt;1460,B47="F2"),"EM DIA",IF(AND(TODAY()-K47&gt;=2555,OR(B47="F",B47="F1")),"VENCIDA",IF(AND(TODAY()-K47&lt;2555,OR(B47="F",B47="F1")),"EM DIA",IF(AND(TODAY()-K47&gt;=1825,OR(B47="G",B47="G0",B47="G1",B47="G1.1",B47="G1.2",B47="G1.3",B47="G1.4",B47="G1.5",B47="G1.7")),"VENCIDA",IF(AND(TODAY()-K47&lt;1825,OR(B47="G",B47="G0",B47="G1",B47="G1.1",B47="G1.2",B47="G1.3",B47="G1.4",B47="G1.5",B47="G1.7")),"EM DIA",""))))))))))))),"-")</f>
        <v>VENCIDA</v>
      </c>
      <c r="M47" s="87">
        <f t="shared" ref="M47:M59" si="5">IFERROR(IF(K47="","DATA INVÁLIDA",IF(OR(B47="H",B47="H1.1"),EDATE(K47,18),IF(OR(B47="A",B47="A1.1",B47="A1",B47="A2",B47="A3",B47="B",B47="B1",B47="B1.1",B47="B2",B47="D2",B47="D2.1",B47="E3"),EDATE(K47,24),IF(OR(B47="D",B47="D1.1",B47="D1",B47="E",B47="E1",B47="E1.1",B47="E2"),EDATE(K47,36),IF(B47="F2",EDATE(K47,48),IF(OR(B47="F",B47="F1"),EDATE(K47,84),IF(OR(B47="G",B47="G0",B47="G1",B47="G1.1",B47="G1.2",B47="G1.3",B47="G1.4",B47="G1.5",B47="G1.7"),EDATE(K47,60),""))))))),"-")</f>
        <v>44499</v>
      </c>
      <c r="N47" s="63"/>
      <c r="O47" s="64"/>
      <c r="P47" s="64"/>
      <c r="Q47" s="64"/>
      <c r="R47" s="64"/>
      <c r="S47" s="64"/>
      <c r="T47" s="64"/>
      <c r="U47" s="64"/>
      <c r="V47" s="64"/>
    </row>
    <row r="48" spans="1:23" x14ac:dyDescent="0.25">
      <c r="A48" s="83">
        <v>2</v>
      </c>
      <c r="B48" s="84" t="s">
        <v>53</v>
      </c>
      <c r="C48" s="84" t="s">
        <v>54</v>
      </c>
      <c r="D48" s="84" t="s">
        <v>97</v>
      </c>
      <c r="E48" s="90" t="s">
        <v>95</v>
      </c>
      <c r="F48" s="85">
        <v>4014.33</v>
      </c>
      <c r="G48" s="85">
        <v>3522.39</v>
      </c>
      <c r="H48" s="83" t="s">
        <v>98</v>
      </c>
      <c r="I48" s="86" t="s">
        <v>41</v>
      </c>
      <c r="J48" s="86" t="s">
        <v>22</v>
      </c>
      <c r="K48" s="87">
        <v>43504</v>
      </c>
      <c r="L48" s="88" t="str">
        <f t="shared" ca="1" si="4"/>
        <v>VENCIDA</v>
      </c>
      <c r="M48" s="87">
        <f t="shared" si="5"/>
        <v>44235</v>
      </c>
      <c r="N48" s="63"/>
      <c r="O48" s="64"/>
      <c r="P48" s="64"/>
      <c r="Q48" s="64"/>
      <c r="R48" s="64"/>
      <c r="S48" s="64"/>
      <c r="T48" s="64"/>
      <c r="U48" s="64"/>
      <c r="V48" s="64"/>
    </row>
    <row r="49" spans="1:23" x14ac:dyDescent="0.25">
      <c r="A49" s="83">
        <v>3</v>
      </c>
      <c r="B49" s="84" t="s">
        <v>14</v>
      </c>
      <c r="C49" s="84" t="s">
        <v>21</v>
      </c>
      <c r="D49" s="84" t="s">
        <v>100</v>
      </c>
      <c r="E49" s="84" t="s">
        <v>188</v>
      </c>
      <c r="F49" s="85">
        <v>2255.08</v>
      </c>
      <c r="G49" s="85" t="str">
        <f>IF(COUNTA(H49)=1,VLOOKUP(B49,'[1]CUSTOS VEICULO-MOTORISTA'!$A$2:$C$17,3,FALSE),"-")</f>
        <v>-</v>
      </c>
      <c r="H49" s="83"/>
      <c r="I49" s="86" t="s">
        <v>39</v>
      </c>
      <c r="J49" s="86" t="s">
        <v>22</v>
      </c>
      <c r="K49" s="87">
        <v>43508</v>
      </c>
      <c r="L49" s="88" t="str">
        <f t="shared" ca="1" si="4"/>
        <v>VENCIDA</v>
      </c>
      <c r="M49" s="87">
        <f t="shared" si="5"/>
        <v>44239</v>
      </c>
      <c r="N49" s="63"/>
      <c r="O49" s="64"/>
      <c r="P49" s="64"/>
      <c r="Q49" s="64"/>
      <c r="R49" s="64"/>
      <c r="S49" s="64"/>
      <c r="T49" s="64"/>
      <c r="U49" s="64"/>
      <c r="V49" s="64"/>
    </row>
    <row r="50" spans="1:23" x14ac:dyDescent="0.25">
      <c r="A50" s="83">
        <v>4</v>
      </c>
      <c r="B50" s="84" t="s">
        <v>14</v>
      </c>
      <c r="C50" s="84" t="s">
        <v>21</v>
      </c>
      <c r="D50" s="84" t="s">
        <v>101</v>
      </c>
      <c r="E50" s="84" t="s">
        <v>520</v>
      </c>
      <c r="F50" s="85">
        <v>2255.08</v>
      </c>
      <c r="G50" s="85" t="str">
        <f>IF(COUNTA(H50)=1,VLOOKUP(B50,'[1]CUSTOS VEICULO-MOTORISTA'!$A$2:$C$17,3,FALSE),"-")</f>
        <v>-</v>
      </c>
      <c r="H50" s="83"/>
      <c r="I50" s="86" t="s">
        <v>39</v>
      </c>
      <c r="J50" s="86" t="s">
        <v>22</v>
      </c>
      <c r="K50" s="87">
        <v>43488</v>
      </c>
      <c r="L50" s="88" t="str">
        <f t="shared" ca="1" si="4"/>
        <v>VENCIDA</v>
      </c>
      <c r="M50" s="87">
        <f t="shared" si="5"/>
        <v>44219</v>
      </c>
      <c r="N50" s="63"/>
      <c r="O50" s="64"/>
      <c r="P50" s="64"/>
      <c r="Q50" s="64"/>
      <c r="R50" s="64"/>
      <c r="S50" s="64"/>
      <c r="T50" s="64"/>
      <c r="U50" s="64"/>
      <c r="V50" s="64"/>
    </row>
    <row r="51" spans="1:23" x14ac:dyDescent="0.25">
      <c r="A51" s="83">
        <v>5</v>
      </c>
      <c r="B51" s="84" t="s">
        <v>53</v>
      </c>
      <c r="C51" s="84" t="s">
        <v>54</v>
      </c>
      <c r="D51" s="84" t="s">
        <v>102</v>
      </c>
      <c r="E51" s="84" t="s">
        <v>520</v>
      </c>
      <c r="F51" s="85">
        <v>4014.33</v>
      </c>
      <c r="G51" s="85" t="str">
        <f>IF(COUNTA(H51)=1,VLOOKUP(B51,'[1]CUSTOS VEICULO-MOTORISTA'!$A$2:$C$17,3,FALSE),"-")</f>
        <v>-</v>
      </c>
      <c r="H51" s="83"/>
      <c r="I51" s="86" t="s">
        <v>19</v>
      </c>
      <c r="J51" s="86" t="s">
        <v>22</v>
      </c>
      <c r="K51" s="87">
        <v>43263</v>
      </c>
      <c r="L51" s="88" t="str">
        <f t="shared" ca="1" si="4"/>
        <v>VENCIDA</v>
      </c>
      <c r="M51" s="87">
        <f t="shared" si="5"/>
        <v>43994</v>
      </c>
      <c r="N51" s="63"/>
      <c r="O51" s="64"/>
      <c r="P51" s="64"/>
      <c r="Q51" s="64"/>
      <c r="R51" s="64"/>
      <c r="S51" s="64"/>
      <c r="T51" s="64"/>
      <c r="U51" s="64"/>
      <c r="V51" s="64"/>
    </row>
    <row r="52" spans="1:23" x14ac:dyDescent="0.25">
      <c r="A52" s="83">
        <v>6</v>
      </c>
      <c r="B52" s="84" t="s">
        <v>53</v>
      </c>
      <c r="C52" s="84" t="s">
        <v>54</v>
      </c>
      <c r="D52" s="84" t="s">
        <v>103</v>
      </c>
      <c r="E52" s="84" t="s">
        <v>520</v>
      </c>
      <c r="F52" s="85">
        <v>4014.33</v>
      </c>
      <c r="G52" s="85" t="str">
        <f>IF(COUNTA(H52)=1,VLOOKUP(B52,'[1]CUSTOS VEICULO-MOTORISTA'!$A$2:$C$17,3,FALSE),"-")</f>
        <v>-</v>
      </c>
      <c r="H52" s="83"/>
      <c r="I52" s="86" t="s">
        <v>89</v>
      </c>
      <c r="J52" s="86" t="s">
        <v>22</v>
      </c>
      <c r="K52" s="87">
        <v>43124</v>
      </c>
      <c r="L52" s="88" t="str">
        <f t="shared" ca="1" si="4"/>
        <v>VENCIDA</v>
      </c>
      <c r="M52" s="87">
        <f t="shared" si="5"/>
        <v>43854</v>
      </c>
      <c r="N52" s="63"/>
      <c r="O52" s="64"/>
      <c r="P52" s="64"/>
      <c r="Q52" s="64"/>
      <c r="R52" s="64"/>
      <c r="S52" s="64"/>
      <c r="T52" s="64"/>
      <c r="U52" s="64"/>
      <c r="V52" s="64"/>
    </row>
    <row r="53" spans="1:23" x14ac:dyDescent="0.25">
      <c r="A53" s="83">
        <v>7</v>
      </c>
      <c r="B53" s="84" t="s">
        <v>53</v>
      </c>
      <c r="C53" s="84" t="s">
        <v>54</v>
      </c>
      <c r="D53" s="84" t="s">
        <v>104</v>
      </c>
      <c r="E53" s="84" t="s">
        <v>193</v>
      </c>
      <c r="F53" s="85">
        <v>4014.33</v>
      </c>
      <c r="G53" s="85" t="str">
        <f>IF(COUNTA(H53)=1,VLOOKUP(B53,'[1]CUSTOS VEICULO-MOTORISTA'!$A$2:$C$17,3,FALSE),"-")</f>
        <v>-</v>
      </c>
      <c r="H53" s="83"/>
      <c r="I53" s="86" t="s">
        <v>39</v>
      </c>
      <c r="J53" s="86" t="s">
        <v>22</v>
      </c>
      <c r="K53" s="87">
        <v>43475</v>
      </c>
      <c r="L53" s="88" t="str">
        <f t="shared" ca="1" si="4"/>
        <v>VENCIDA</v>
      </c>
      <c r="M53" s="87">
        <f t="shared" si="5"/>
        <v>44206</v>
      </c>
      <c r="N53" s="63"/>
      <c r="O53" s="64"/>
      <c r="P53" s="64"/>
      <c r="Q53" s="64"/>
      <c r="R53" s="64"/>
      <c r="S53" s="64"/>
      <c r="T53" s="64"/>
      <c r="U53" s="64"/>
      <c r="V53" s="64"/>
    </row>
    <row r="54" spans="1:23" x14ac:dyDescent="0.25">
      <c r="A54" s="83">
        <v>8</v>
      </c>
      <c r="B54" s="84" t="s">
        <v>53</v>
      </c>
      <c r="C54" s="84" t="s">
        <v>54</v>
      </c>
      <c r="D54" s="84" t="s">
        <v>105</v>
      </c>
      <c r="E54" s="84" t="s">
        <v>193</v>
      </c>
      <c r="F54" s="85">
        <v>4014.33</v>
      </c>
      <c r="G54" s="85" t="str">
        <f>IF(COUNTA(H54)=1,VLOOKUP(B54,'[1]CUSTOS VEICULO-MOTORISTA'!$A$2:$C$17,3,FALSE),"-")</f>
        <v>-</v>
      </c>
      <c r="H54" s="83"/>
      <c r="I54" s="86" t="s">
        <v>39</v>
      </c>
      <c r="J54" s="86" t="s">
        <v>22</v>
      </c>
      <c r="K54" s="87">
        <v>43474</v>
      </c>
      <c r="L54" s="88" t="str">
        <f t="shared" ca="1" si="4"/>
        <v>VENCIDA</v>
      </c>
      <c r="M54" s="87">
        <f t="shared" si="5"/>
        <v>44205</v>
      </c>
      <c r="N54" s="63"/>
      <c r="O54" s="64"/>
      <c r="P54" s="64"/>
      <c r="Q54" s="64"/>
      <c r="R54" s="64"/>
      <c r="S54" s="64"/>
      <c r="T54" s="64"/>
      <c r="U54" s="64"/>
      <c r="V54" s="64"/>
    </row>
    <row r="55" spans="1:23" x14ac:dyDescent="0.25">
      <c r="A55" s="83">
        <v>9</v>
      </c>
      <c r="B55" s="84" t="s">
        <v>14</v>
      </c>
      <c r="C55" s="84" t="s">
        <v>21</v>
      </c>
      <c r="D55" s="84" t="s">
        <v>107</v>
      </c>
      <c r="E55" s="84" t="s">
        <v>497</v>
      </c>
      <c r="F55" s="85">
        <v>2255.08</v>
      </c>
      <c r="G55" s="85" t="str">
        <f>IF(COUNTA(H55)=1,VLOOKUP(B55,'[1]CUSTOS VEICULO-MOTORISTA'!$A$2:$C$17,3,FALSE),"-")</f>
        <v>-</v>
      </c>
      <c r="H55" s="83"/>
      <c r="I55" s="86" t="s">
        <v>39</v>
      </c>
      <c r="J55" s="86" t="s">
        <v>108</v>
      </c>
      <c r="K55" s="87">
        <v>43417</v>
      </c>
      <c r="L55" s="88" t="str">
        <f t="shared" ca="1" si="4"/>
        <v>VENCIDA</v>
      </c>
      <c r="M55" s="87">
        <f t="shared" si="5"/>
        <v>44148</v>
      </c>
      <c r="N55" s="63"/>
      <c r="O55" s="64"/>
      <c r="P55" s="64"/>
      <c r="Q55" s="64"/>
      <c r="R55" s="64"/>
      <c r="S55" s="64"/>
      <c r="T55" s="64"/>
      <c r="U55" s="64"/>
      <c r="V55" s="64"/>
    </row>
    <row r="56" spans="1:23" x14ac:dyDescent="0.25">
      <c r="A56" s="83">
        <v>10</v>
      </c>
      <c r="B56" s="84" t="s">
        <v>14</v>
      </c>
      <c r="C56" s="84" t="s">
        <v>21</v>
      </c>
      <c r="D56" s="84" t="s">
        <v>109</v>
      </c>
      <c r="E56" s="84" t="s">
        <v>520</v>
      </c>
      <c r="F56" s="85">
        <v>2255.08</v>
      </c>
      <c r="G56" s="85" t="str">
        <f>IF(COUNTA(H56)=1,VLOOKUP(B56,'[1]CUSTOS VEICULO-MOTORISTA'!$A$2:$C$17,3,FALSE),"-")</f>
        <v>-</v>
      </c>
      <c r="H56" s="83"/>
      <c r="I56" s="86" t="s">
        <v>39</v>
      </c>
      <c r="J56" s="86" t="s">
        <v>22</v>
      </c>
      <c r="K56" s="87">
        <v>43504</v>
      </c>
      <c r="L56" s="88" t="str">
        <f t="shared" ca="1" si="4"/>
        <v>VENCIDA</v>
      </c>
      <c r="M56" s="87">
        <f t="shared" si="5"/>
        <v>44235</v>
      </c>
      <c r="N56" s="63"/>
      <c r="O56" s="64"/>
      <c r="P56" s="64"/>
      <c r="Q56" s="64"/>
      <c r="R56" s="64"/>
      <c r="S56" s="64"/>
      <c r="T56" s="64"/>
      <c r="U56" s="64"/>
      <c r="V56" s="64"/>
    </row>
    <row r="57" spans="1:23" x14ac:dyDescent="0.25">
      <c r="A57" s="83">
        <v>11</v>
      </c>
      <c r="B57" s="84" t="s">
        <v>53</v>
      </c>
      <c r="C57" s="84" t="s">
        <v>54</v>
      </c>
      <c r="D57" s="84" t="s">
        <v>602</v>
      </c>
      <c r="E57" s="84" t="s">
        <v>520</v>
      </c>
      <c r="F57" s="85">
        <v>4014.33</v>
      </c>
      <c r="G57" s="85" t="s">
        <v>17</v>
      </c>
      <c r="H57" s="83"/>
      <c r="I57" s="86" t="s">
        <v>51</v>
      </c>
      <c r="J57" s="86" t="s">
        <v>22</v>
      </c>
      <c r="K57" s="87">
        <v>44793</v>
      </c>
      <c r="L57" s="100" t="str">
        <f t="shared" ca="1" si="4"/>
        <v>EM DIA</v>
      </c>
      <c r="M57" s="87">
        <f t="shared" si="5"/>
        <v>45524</v>
      </c>
      <c r="N57" s="63"/>
      <c r="O57" s="64"/>
      <c r="P57" s="64"/>
      <c r="Q57" s="64"/>
      <c r="R57" s="64"/>
      <c r="S57" s="64"/>
      <c r="T57" s="64"/>
      <c r="U57" s="64"/>
      <c r="V57" s="64"/>
    </row>
    <row r="58" spans="1:23" x14ac:dyDescent="0.25">
      <c r="A58" s="83">
        <v>12</v>
      </c>
      <c r="B58" s="84" t="s">
        <v>14</v>
      </c>
      <c r="C58" s="84" t="s">
        <v>21</v>
      </c>
      <c r="D58" s="84" t="s">
        <v>110</v>
      </c>
      <c r="E58" s="84" t="s">
        <v>493</v>
      </c>
      <c r="F58" s="85">
        <v>2255.08</v>
      </c>
      <c r="G58" s="85" t="str">
        <f>IF(COUNTA(H58)=1,VLOOKUP(B58,'[1]CUSTOS VEICULO-MOTORISTA'!$A$2:$C$17,3,FALSE),"-")</f>
        <v>-</v>
      </c>
      <c r="H58" s="83"/>
      <c r="I58" s="86" t="s">
        <v>39</v>
      </c>
      <c r="J58" s="86" t="s">
        <v>22</v>
      </c>
      <c r="K58" s="87">
        <v>44034</v>
      </c>
      <c r="L58" s="88" t="str">
        <f t="shared" ca="1" si="4"/>
        <v>VENCIDA</v>
      </c>
      <c r="M58" s="87">
        <f t="shared" si="5"/>
        <v>44764</v>
      </c>
      <c r="N58" s="63"/>
      <c r="O58" s="64"/>
      <c r="P58" s="64"/>
      <c r="Q58" s="64"/>
      <c r="R58" s="64"/>
      <c r="S58" s="64"/>
      <c r="T58" s="64"/>
      <c r="U58" s="64"/>
      <c r="V58" s="64"/>
    </row>
    <row r="59" spans="1:23" x14ac:dyDescent="0.25">
      <c r="A59" s="83">
        <v>13</v>
      </c>
      <c r="B59" s="84" t="s">
        <v>27</v>
      </c>
      <c r="C59" s="84" t="s">
        <v>28</v>
      </c>
      <c r="D59" s="84" t="s">
        <v>111</v>
      </c>
      <c r="E59" s="84" t="s">
        <v>520</v>
      </c>
      <c r="F59" s="85">
        <v>1112</v>
      </c>
      <c r="G59" s="85" t="str">
        <f>IF(COUNTA(H59)=1,VLOOKUP(B59,'[1]CUSTOS VEICULO-MOTORISTA'!$A$2:$C$17,3,FALSE),"-")</f>
        <v>-</v>
      </c>
      <c r="H59" s="83"/>
      <c r="I59" s="86" t="s">
        <v>112</v>
      </c>
      <c r="J59" s="86" t="s">
        <v>93</v>
      </c>
      <c r="K59" s="87">
        <v>44795</v>
      </c>
      <c r="L59" s="88" t="str">
        <f t="shared" ca="1" si="4"/>
        <v>EM DIA</v>
      </c>
      <c r="M59" s="87">
        <f t="shared" si="5"/>
        <v>45344</v>
      </c>
      <c r="N59" s="63"/>
      <c r="O59" s="64"/>
      <c r="P59" s="64"/>
      <c r="Q59" s="64"/>
      <c r="R59" s="64"/>
      <c r="S59" s="64"/>
      <c r="T59" s="64"/>
      <c r="U59" s="64"/>
      <c r="V59" s="64"/>
    </row>
    <row r="60" spans="1:23" x14ac:dyDescent="0.25">
      <c r="A60" s="257" t="s">
        <v>71</v>
      </c>
      <c r="B60" s="257"/>
      <c r="C60" s="257"/>
      <c r="D60" s="257"/>
      <c r="E60" s="257"/>
      <c r="F60" s="91">
        <f>SUM(F47:F59)</f>
        <v>40487.710000000014</v>
      </c>
      <c r="G60" s="91">
        <f>SUM(G47:G59)</f>
        <v>7044.78</v>
      </c>
      <c r="H60" s="93"/>
      <c r="I60" s="94"/>
      <c r="J60" s="94"/>
      <c r="K60" s="95"/>
      <c r="L60" s="96"/>
      <c r="M60" s="97"/>
      <c r="N60" s="63"/>
      <c r="O60" s="64"/>
      <c r="P60" s="64"/>
      <c r="Q60" s="64"/>
      <c r="R60" s="64"/>
      <c r="S60" s="64"/>
      <c r="T60" s="64"/>
      <c r="U60" s="64"/>
      <c r="V60" s="64"/>
    </row>
    <row r="61" spans="1:23" x14ac:dyDescent="0.25">
      <c r="A61" s="257" t="s">
        <v>72</v>
      </c>
      <c r="B61" s="257"/>
      <c r="C61" s="257"/>
      <c r="D61" s="257"/>
      <c r="E61" s="257"/>
      <c r="F61" s="260">
        <f>SUM(F60,G60)</f>
        <v>47532.490000000013</v>
      </c>
      <c r="G61" s="260"/>
      <c r="H61" s="260"/>
      <c r="I61" s="93"/>
      <c r="J61" s="94"/>
      <c r="K61" s="94"/>
      <c r="L61" s="95"/>
      <c r="M61" s="96"/>
      <c r="N61" s="97"/>
      <c r="O61" s="63"/>
      <c r="P61" s="64"/>
      <c r="Q61" s="64"/>
      <c r="R61" s="64"/>
      <c r="S61" s="64"/>
      <c r="T61" s="64"/>
      <c r="U61" s="64"/>
      <c r="V61" s="64"/>
      <c r="W61" s="64"/>
    </row>
    <row r="62" spans="1:23" ht="21" x14ac:dyDescent="0.25">
      <c r="A62" s="261" t="s">
        <v>130</v>
      </c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63"/>
      <c r="P62" s="64"/>
      <c r="Q62" s="64"/>
      <c r="R62" s="64"/>
      <c r="S62" s="64"/>
      <c r="T62" s="64"/>
      <c r="U62" s="64"/>
      <c r="V62" s="64"/>
      <c r="W62" s="64"/>
    </row>
    <row r="63" spans="1:23" ht="56.25" x14ac:dyDescent="0.25">
      <c r="A63" s="147" t="s">
        <v>1</v>
      </c>
      <c r="B63" s="147" t="s">
        <v>2</v>
      </c>
      <c r="C63" s="147" t="s">
        <v>3</v>
      </c>
      <c r="D63" s="147" t="s">
        <v>4</v>
      </c>
      <c r="E63" s="147" t="s">
        <v>5</v>
      </c>
      <c r="F63" s="148" t="s">
        <v>6</v>
      </c>
      <c r="G63" s="147" t="s">
        <v>7</v>
      </c>
      <c r="H63" s="147" t="s">
        <v>8</v>
      </c>
      <c r="I63" s="148" t="s">
        <v>9</v>
      </c>
      <c r="J63" s="148" t="s">
        <v>10</v>
      </c>
      <c r="K63" s="149" t="s">
        <v>11</v>
      </c>
      <c r="L63" s="147" t="s">
        <v>12</v>
      </c>
      <c r="M63" s="150" t="s">
        <v>13</v>
      </c>
      <c r="N63" s="63"/>
      <c r="O63" s="64"/>
      <c r="P63" s="64"/>
      <c r="Q63" s="64"/>
      <c r="R63" s="64"/>
      <c r="S63" s="64"/>
      <c r="T63" s="64"/>
      <c r="U63" s="64"/>
      <c r="V63" s="64"/>
    </row>
    <row r="64" spans="1:23" x14ac:dyDescent="0.25">
      <c r="A64" s="83">
        <v>1</v>
      </c>
      <c r="B64" s="84" t="s">
        <v>35</v>
      </c>
      <c r="C64" s="84" t="s">
        <v>36</v>
      </c>
      <c r="D64" s="84" t="s">
        <v>131</v>
      </c>
      <c r="E64" s="84" t="s">
        <v>497</v>
      </c>
      <c r="F64" s="85">
        <v>8500</v>
      </c>
      <c r="G64" s="98" t="str">
        <f>IF(COUNTA(H64)=1,VLOOKUP(B64,'[1]CUSTOS VEICULO-MOTORISTA'!$A$2:$C$17,3,FALSE),"-")</f>
        <v>-</v>
      </c>
      <c r="H64" s="83"/>
      <c r="I64" s="86" t="s">
        <v>48</v>
      </c>
      <c r="J64" s="86" t="s">
        <v>22</v>
      </c>
      <c r="K64" s="87">
        <v>43895</v>
      </c>
      <c r="L64" s="88" t="str">
        <f ca="1">IFERROR(IF(K64="","DATA INVÁLIDA",IF(AND(TODAY()-K64&gt;=548,OR(B64="H",B64="H1.1")),"VENCIDA",IF(AND(TODAY()-K64&lt;548,OR(B64="H",B64="H1.1")),"EM DIA",IF(AND(TODAY()-K64&gt;=730,OR(B64="A",B64="A1.1",B64="A1",B64="A2",B64="A3",B64="B",B64="B1",B64="B1.1",B64="B2",B64="D2",B64="D2.1",B64="E3")),"VENCIDA",IF(AND(TODAY()-K64&lt;730,OR(B64="A",B64="A1.1",B64="A1",B64="A2",B64="A3",B64="B",B64="B1",B64="B1.1",B64="B2",B64="D2",B64="D2.1",B64="E3")),"EM DIA",IF(AND(TODAY()-K64&gt;=1095,OR(B64="D",B64="D1.1",B64="D1",B64="E",B64="E1",B64="E1.1",B64="E2")),"VENCIDA",IF(AND(TODAY()-K64&lt;1095,OR(B64="D",B64="D1.1",B64="D1",B64="E",B64="E1",B64="E1.1",B64="E2")),"EM DIA",IF(AND(TODAY()-K64&gt;=1460,B64="F2"),"VENCIDA",IF(AND(TODAY()-K64&lt;1460,B64="F2"),"EM DIA",IF(AND(TODAY()-K64&gt;=2555,OR(B64="F",B64="F1")),"VENCIDA",IF(AND(TODAY()-K64&lt;2555,OR(B64="F",B64="F1")),"EM DIA",IF(AND(TODAY()-K64&gt;=1825,OR(B64="G",B64="G0",B64="G1",B64="G1.1",B64="G1.2",B64="G1.3",B64="G1.4",B64="G1.5",B64="G1.7")),"VENCIDA",IF(AND(TODAY()-K64&lt;1825,OR(B64="G",B64="G0",B64="G1",B64="G1.1",B64="G1.2",B64="G1.3",B64="G1.4",B64="G1.5",B64="G1.7")),"EM DIA",""))))))))))))),"-")</f>
        <v>VENCIDA</v>
      </c>
      <c r="M64" s="87">
        <f>IFERROR(IF(K64="","DATA INVÁLIDA",IF(OR(B64="H",B64="H1.1"),EDATE(K64,18),IF(OR(B64="A",B64="A1.1",B64="A1",B64="A2",B64="A3",B64="B",B64="B1",B64="B1.1",B64="B2",B64="D2",B64="D2.1",B64="E3"),EDATE(K64,24),IF(OR(B64="D",B64="D1.1",B64="D1",B64="E",B64="E1",B64="E1.1",B64="E2"),EDATE(K64,36),IF(B64="F2",EDATE(K64,48),IF(OR(B64="F",B64="F1"),EDATE(K64,84),IF(OR(B64="G",B64="G0",B64="G1",B64="G1.1",B64="G1.2",B64="G1.3",B64="G1.4",B64="G1.5",B64="G1.7"),EDATE(K64,60),""))))))),"-")</f>
        <v>44990</v>
      </c>
      <c r="N64" s="63"/>
      <c r="O64" s="64"/>
      <c r="P64" s="64"/>
      <c r="Q64" s="64"/>
      <c r="R64" s="64"/>
      <c r="S64" s="64"/>
      <c r="T64" s="64"/>
      <c r="U64" s="64"/>
      <c r="V64" s="64"/>
    </row>
    <row r="65" spans="1:22" x14ac:dyDescent="0.25">
      <c r="A65" s="83">
        <v>2</v>
      </c>
      <c r="B65" s="84" t="s">
        <v>35</v>
      </c>
      <c r="C65" s="84" t="s">
        <v>36</v>
      </c>
      <c r="D65" s="84" t="s">
        <v>132</v>
      </c>
      <c r="E65" s="84" t="s">
        <v>497</v>
      </c>
      <c r="F65" s="85">
        <v>8500</v>
      </c>
      <c r="G65" s="98" t="str">
        <f>IF(COUNTA(H65)=1,VLOOKUP(B65,'[1]CUSTOS VEICULO-MOTORISTA'!$A$2:$C$17,3,FALSE),"-")</f>
        <v>-</v>
      </c>
      <c r="H65" s="83"/>
      <c r="I65" s="86" t="s">
        <v>41</v>
      </c>
      <c r="J65" s="86" t="s">
        <v>22</v>
      </c>
      <c r="K65" s="87">
        <v>43893</v>
      </c>
      <c r="L65" s="88" t="str">
        <f ca="1">IFERROR(IF(K65="","DATA INVÁLIDA",IF(AND(TODAY()-K65&gt;=548,OR(B65="H",B65="H1.1")),"VENCIDA",IF(AND(TODAY()-K65&lt;548,OR(B65="H",B65="H1.1")),"EM DIA",IF(AND(TODAY()-K65&gt;=730,OR(B65="A",B65="A1.1",B65="A1",B65="A2",B65="A3",B65="B",B65="B1",B65="B1.1",B65="B2",B65="D2",B65="D2.1",B65="E3")),"VENCIDA",IF(AND(TODAY()-K65&lt;730,OR(B65="A",B65="A1.1",B65="A1",B65="A2",B65="A3",B65="B",B65="B1",B65="B1.1",B65="B2",B65="D2",B65="D2.1",B65="E3")),"EM DIA",IF(AND(TODAY()-K65&gt;=1095,OR(B65="D",B65="D1.1",B65="D1",B65="E",B65="E1",B65="E1.1",B65="E2")),"VENCIDA",IF(AND(TODAY()-K65&lt;1095,OR(B65="D",B65="D1.1",B65="D1",B65="E",B65="E1",B65="E1.1",B65="E2")),"EM DIA",IF(AND(TODAY()-K65&gt;=1460,B65="F2"),"VENCIDA",IF(AND(TODAY()-K65&lt;1460,B65="F2"),"EM DIA",IF(AND(TODAY()-K65&gt;=2555,OR(B65="F",B65="F1")),"VENCIDA",IF(AND(TODAY()-K65&lt;2555,OR(B65="F",B65="F1")),"EM DIA",IF(AND(TODAY()-K65&gt;=1825,OR(B65="G",B65="G0",B65="G1",B65="G1.1",B65="G1.2",B65="G1.3",B65="G1.4",B65="G1.5",B65="G1.7")),"VENCIDA",IF(AND(TODAY()-K65&lt;1825,OR(B65="G",B65="G0",B65="G1",B65="G1.1",B65="G1.2",B65="G1.3",B65="G1.4",B65="G1.5",B65="G1.7")),"EM DIA",""))))))))))))),"-")</f>
        <v>VENCIDA</v>
      </c>
      <c r="M65" s="87">
        <f>IFERROR(IF(K65="","DATA INVÁLIDA",IF(OR(B65="H",B65="H1.1"),EDATE(K65,18),IF(OR(B65="A",B65="A1.1",B65="A1",B65="A2",B65="A3",B65="B",B65="B1",B65="B1.1",B65="B2",B65="D2",B65="D2.1",B65="E3"),EDATE(K65,24),IF(OR(B65="D",B65="D1.1",B65="D1",B65="E",B65="E1",B65="E1.1",B65="E2"),EDATE(K65,36),IF(B65="F2",EDATE(K65,48),IF(OR(B65="F",B65="F1"),EDATE(K65,84),IF(OR(B65="G",B65="G0",B65="G1",B65="G1.1",B65="G1.2",B65="G1.3",B65="G1.4",B65="G1.5",B65="G1.7"),EDATE(K65,60),""))))))),"-")</f>
        <v>44988</v>
      </c>
      <c r="N65" s="63"/>
      <c r="O65" s="64"/>
      <c r="P65" s="64"/>
      <c r="Q65" s="64"/>
      <c r="R65" s="64"/>
      <c r="S65" s="64"/>
      <c r="T65" s="64"/>
      <c r="U65" s="64"/>
      <c r="V65" s="64"/>
    </row>
    <row r="66" spans="1:22" x14ac:dyDescent="0.25">
      <c r="A66" s="83">
        <v>3</v>
      </c>
      <c r="B66" s="84" t="s">
        <v>14</v>
      </c>
      <c r="C66" s="84" t="s">
        <v>21</v>
      </c>
      <c r="D66" s="84" t="s">
        <v>134</v>
      </c>
      <c r="E66" s="84" t="s">
        <v>497</v>
      </c>
      <c r="F66" s="85">
        <v>2255.08</v>
      </c>
      <c r="G66" s="98" t="str">
        <f>IF(COUNTA(H66)=1,VLOOKUP(B66,'[1]CUSTOS VEICULO-MOTORISTA'!$A$2:$C$17,3,FALSE),"-")</f>
        <v>-</v>
      </c>
      <c r="H66" s="83"/>
      <c r="I66" s="86" t="s">
        <v>39</v>
      </c>
      <c r="J66" s="86" t="s">
        <v>22</v>
      </c>
      <c r="K66" s="87">
        <v>43517</v>
      </c>
      <c r="L66" s="88" t="str">
        <f ca="1">IFERROR(IF(K66="","DATA INVÁLIDA",IF(AND(TODAY()-K66&gt;=548,OR(B66="H",B66="H1.1")),"VENCIDA",IF(AND(TODAY()-K66&lt;548,OR(B66="H",B66="H1.1")),"EM DIA",IF(AND(TODAY()-K66&gt;=730,OR(B66="A",B66="A1.1",B66="A1",B66="A2",B66="A3",B66="B",B66="B1",B66="B1.1",B66="B2",B66="D2",B66="D2.1",B66="E3")),"VENCIDA",IF(AND(TODAY()-K66&lt;730,OR(B66="A",B66="A1.1",B66="A1",B66="A2",B66="A3",B66="B",B66="B1",B66="B1.1",B66="B2",B66="D2",B66="D2.1",B66="E3")),"EM DIA",IF(AND(TODAY()-K66&gt;=1095,OR(B66="D",B66="D1.1",B66="D1",B66="E",B66="E1",B66="E1.1",B66="E2")),"VENCIDA",IF(AND(TODAY()-K66&lt;1095,OR(B66="D",B66="D1.1",B66="D1",B66="E",B66="E1",B66="E1.1",B66="E2")),"EM DIA",IF(AND(TODAY()-K66&gt;=1460,B66="F2"),"VENCIDA",IF(AND(TODAY()-K66&lt;1460,B66="F2"),"EM DIA",IF(AND(TODAY()-K66&gt;=2555,OR(B66="F",B66="F1")),"VENCIDA",IF(AND(TODAY()-K66&lt;2555,OR(B66="F",B66="F1")),"EM DIA",IF(AND(TODAY()-K66&gt;=1825,OR(B66="G",B66="G0",B66="G1",B66="G1.1",B66="G1.2",B66="G1.3",B66="G1.4",B66="G1.5",B66="G1.7")),"VENCIDA",IF(AND(TODAY()-K66&lt;1825,OR(B66="G",B66="G0",B66="G1",B66="G1.1",B66="G1.2",B66="G1.3",B66="G1.4",B66="G1.5",B66="G1.7")),"EM DIA",""))))))))))))),"-")</f>
        <v>VENCIDA</v>
      </c>
      <c r="M66" s="87">
        <f>IFERROR(IF(K66="","DATA INVÁLIDA",IF(OR(B66="H",B66="H1.1"),EDATE(K66,18),IF(OR(B66="A",B66="A1.1",B66="A1",B66="A2",B66="A3",B66="B",B66="B1",B66="B1.1",B66="B2",B66="D2",B66="D2.1",B66="E3"),EDATE(K66,24),IF(OR(B66="D",B66="D1.1",B66="D1",B66="E",B66="E1",B66="E1.1",B66="E2"),EDATE(K66,36),IF(B66="F2",EDATE(K66,48),IF(OR(B66="F",B66="F1"),EDATE(K66,84),IF(OR(B66="G",B66="G0",B66="G1",B66="G1.1",B66="G1.2",B66="G1.3",B66="G1.4",B66="G1.5",B66="G1.7"),EDATE(K66,60),""))))))),"-")</f>
        <v>44248</v>
      </c>
      <c r="N66" s="63"/>
      <c r="O66" s="64"/>
      <c r="P66" s="64"/>
      <c r="Q66" s="64"/>
      <c r="R66" s="64"/>
      <c r="S66" s="64"/>
      <c r="T66" s="64"/>
      <c r="U66" s="64"/>
      <c r="V66" s="64"/>
    </row>
    <row r="67" spans="1:22" s="228" customFormat="1" x14ac:dyDescent="0.25">
      <c r="A67" s="220">
        <v>4</v>
      </c>
      <c r="B67" s="221" t="s">
        <v>42</v>
      </c>
      <c r="C67" s="221" t="s">
        <v>43</v>
      </c>
      <c r="D67" s="221" t="s">
        <v>746</v>
      </c>
      <c r="E67" s="221" t="s">
        <v>731</v>
      </c>
      <c r="F67" s="222">
        <v>2709.09</v>
      </c>
      <c r="G67" s="230"/>
      <c r="H67" s="220"/>
      <c r="I67" s="223" t="s">
        <v>57</v>
      </c>
      <c r="J67" s="223" t="s">
        <v>22</v>
      </c>
      <c r="K67" s="224">
        <v>45124</v>
      </c>
      <c r="L67" s="225" t="s">
        <v>597</v>
      </c>
      <c r="M67" s="224">
        <v>45490</v>
      </c>
      <c r="N67" s="226"/>
      <c r="O67" s="227"/>
      <c r="P67" s="227"/>
      <c r="Q67" s="227"/>
      <c r="R67" s="227"/>
      <c r="S67" s="227"/>
      <c r="T67" s="227"/>
      <c r="U67" s="227"/>
      <c r="V67" s="227"/>
    </row>
    <row r="68" spans="1:22" x14ac:dyDescent="0.25">
      <c r="A68" s="83">
        <v>5</v>
      </c>
      <c r="B68" s="84" t="s">
        <v>14</v>
      </c>
      <c r="C68" s="84" t="s">
        <v>21</v>
      </c>
      <c r="D68" s="84" t="s">
        <v>135</v>
      </c>
      <c r="E68" s="84" t="s">
        <v>497</v>
      </c>
      <c r="F68" s="85">
        <v>2255.08</v>
      </c>
      <c r="G68" s="98" t="str">
        <f>IF(COUNTA(H68)=1,VLOOKUP(B68,'[1]CUSTOS VEICULO-MOTORISTA'!$A$2:$C$17,3,FALSE),"-")</f>
        <v>-</v>
      </c>
      <c r="H68" s="83"/>
      <c r="I68" s="86" t="s">
        <v>39</v>
      </c>
      <c r="J68" s="86" t="s">
        <v>22</v>
      </c>
      <c r="K68" s="87">
        <v>43516</v>
      </c>
      <c r="L68" s="88" t="str">
        <f ca="1">IFERROR(IF(K68="","DATA INVÁLIDA",IF(AND(TODAY()-K68&gt;=548,OR(B68="H",B68="H1.1")),"VENCIDA",IF(AND(TODAY()-K68&lt;548,OR(B68="H",B68="H1.1")),"EM DIA",IF(AND(TODAY()-K68&gt;=730,OR(B68="A",B68="A1.1",B68="A1",B68="A2",B68="A3",B68="B",B68="B1",B68="B1.1",B68="B2",B68="D2",B68="D2.1",B68="E3")),"VENCIDA",IF(AND(TODAY()-K68&lt;730,OR(B68="A",B68="A1.1",B68="A1",B68="A2",B68="A3",B68="B",B68="B1",B68="B1.1",B68="B2",B68="D2",B68="D2.1",B68="E3")),"EM DIA",IF(AND(TODAY()-K68&gt;=1095,OR(B68="D",B68="D1.1",B68="D1",B68="E",B68="E1",B68="E1.1",B68="E2")),"VENCIDA",IF(AND(TODAY()-K68&lt;1095,OR(B68="D",B68="D1.1",B68="D1",B68="E",B68="E1",B68="E1.1",B68="E2")),"EM DIA",IF(AND(TODAY()-K68&gt;=1460,B68="F2"),"VENCIDA",IF(AND(TODAY()-K68&lt;1460,B68="F2"),"EM DIA",IF(AND(TODAY()-K68&gt;=2555,OR(B68="F",B68="F1")),"VENCIDA",IF(AND(TODAY()-K68&lt;2555,OR(B68="F",B68="F1")),"EM DIA",IF(AND(TODAY()-K68&gt;=1825,OR(B68="G",B68="G0",B68="G1",B68="G1.1",B68="G1.2",B68="G1.3",B68="G1.4",B68="G1.5",B68="G1.7")),"VENCIDA",IF(AND(TODAY()-K68&lt;1825,OR(B68="G",B68="G0",B68="G1",B68="G1.1",B68="G1.2",B68="G1.3",B68="G1.4",B68="G1.5",B68="G1.7")),"EM DIA",""))))))))))))),"-")</f>
        <v>VENCIDA</v>
      </c>
      <c r="M68" s="87">
        <f>IFERROR(IF(K68="","DATA INVÁLIDA",IF(OR(B68="H",B68="H1.1"),EDATE(K68,18),IF(OR(B68="A",B68="A1.1",B68="A1",B68="A2",B68="A3",B68="B",B68="B1",B68="B1.1",B68="B2",B68="D2",B68="D2.1",B68="E3"),EDATE(K68,24),IF(OR(B68="D",B68="D1.1",B68="D1",B68="E",B68="E1",B68="E1.1",B68="E2"),EDATE(K68,36),IF(B68="F2",EDATE(K68,48),IF(OR(B68="F",B68="F1"),EDATE(K68,84),IF(OR(B68="G",B68="G0",B68="G1",B68="G1.1",B68="G1.2",B68="G1.3",B68="G1.4",B68="G1.5",B68="G1.7"),EDATE(K68,60),""))))))),"-")</f>
        <v>44247</v>
      </c>
      <c r="N68" s="63"/>
      <c r="O68" s="64"/>
      <c r="P68" s="64"/>
      <c r="Q68" s="64"/>
      <c r="R68" s="64"/>
      <c r="S68" s="64"/>
      <c r="T68" s="64"/>
      <c r="U68" s="64"/>
      <c r="V68" s="64"/>
    </row>
    <row r="69" spans="1:22" s="228" customFormat="1" x14ac:dyDescent="0.25">
      <c r="A69" s="220">
        <v>6</v>
      </c>
      <c r="B69" s="221" t="s">
        <v>35</v>
      </c>
      <c r="C69" s="221" t="s">
        <v>750</v>
      </c>
      <c r="D69" s="221" t="s">
        <v>751</v>
      </c>
      <c r="E69" s="221" t="s">
        <v>753</v>
      </c>
      <c r="F69" s="222">
        <v>8500</v>
      </c>
      <c r="G69" s="230"/>
      <c r="H69" s="220"/>
      <c r="I69" s="223" t="s">
        <v>89</v>
      </c>
      <c r="J69" s="223" t="s">
        <v>22</v>
      </c>
      <c r="K69" s="224">
        <v>45124</v>
      </c>
      <c r="L69" s="225" t="s">
        <v>597</v>
      </c>
      <c r="M69" s="224">
        <v>45490</v>
      </c>
      <c r="N69" s="226"/>
      <c r="O69" s="227"/>
      <c r="P69" s="227"/>
      <c r="Q69" s="227"/>
      <c r="R69" s="227"/>
      <c r="S69" s="227"/>
      <c r="T69" s="227"/>
      <c r="U69" s="227"/>
      <c r="V69" s="227"/>
    </row>
    <row r="70" spans="1:22" x14ac:dyDescent="0.25">
      <c r="A70" s="83">
        <v>7</v>
      </c>
      <c r="B70" s="84" t="s">
        <v>14</v>
      </c>
      <c r="C70" s="84" t="s">
        <v>21</v>
      </c>
      <c r="D70" s="84" t="s">
        <v>136</v>
      </c>
      <c r="E70" s="84" t="s">
        <v>497</v>
      </c>
      <c r="F70" s="85">
        <v>2255.08</v>
      </c>
      <c r="G70" s="98" t="str">
        <f>IF(COUNTA(H70)=1,VLOOKUP(B70,'[1]CUSTOS VEICULO-MOTORISTA'!$A$2:$C$17,3,FALSE),"-")</f>
        <v>-</v>
      </c>
      <c r="H70" s="83"/>
      <c r="I70" s="86" t="s">
        <v>39</v>
      </c>
      <c r="J70" s="86" t="s">
        <v>22</v>
      </c>
      <c r="K70" s="87">
        <v>43516</v>
      </c>
      <c r="L70" s="88" t="str">
        <f t="shared" ref="L70:L79" ca="1" si="6">IFERROR(IF(K70="","DATA INVÁLIDA",IF(AND(TODAY()-K70&gt;=548,OR(B70="H",B70="H1.1")),"VENCIDA",IF(AND(TODAY()-K70&lt;548,OR(B70="H",B70="H1.1")),"EM DIA",IF(AND(TODAY()-K70&gt;=730,OR(B70="A",B70="A1.1",B70="A1",B70="A2",B70="A3",B70="B",B70="B1",B70="B1.1",B70="B2",B70="D2",B70="D2.1",B70="E3")),"VENCIDA",IF(AND(TODAY()-K70&lt;730,OR(B70="A",B70="A1.1",B70="A1",B70="A2",B70="A3",B70="B",B70="B1",B70="B1.1",B70="B2",B70="D2",B70="D2.1",B70="E3")),"EM DIA",IF(AND(TODAY()-K70&gt;=1095,OR(B70="D",B70="D1.1",B70="D1",B70="E",B70="E1",B70="E1.1",B70="E2")),"VENCIDA",IF(AND(TODAY()-K70&lt;1095,OR(B70="D",B70="D1.1",B70="D1",B70="E",B70="E1",B70="E1.1",B70="E2")),"EM DIA",IF(AND(TODAY()-K70&gt;=1460,B70="F2"),"VENCIDA",IF(AND(TODAY()-K70&lt;1460,B70="F2"),"EM DIA",IF(AND(TODAY()-K70&gt;=2555,OR(B70="F",B70="F1")),"VENCIDA",IF(AND(TODAY()-K70&lt;2555,OR(B70="F",B70="F1")),"EM DIA",IF(AND(TODAY()-K70&gt;=1825,OR(B70="G",B70="G0",B70="G1",B70="G1.1",B70="G1.2",B70="G1.3",B70="G1.4",B70="G1.5",B70="G1.7")),"VENCIDA",IF(AND(TODAY()-K70&lt;1825,OR(B70="G",B70="G0",B70="G1",B70="G1.1",B70="G1.2",B70="G1.3",B70="G1.4",B70="G1.5",B70="G1.7")),"EM DIA",""))))))))))))),"-")</f>
        <v>VENCIDA</v>
      </c>
      <c r="M70" s="87">
        <f t="shared" ref="M70:M77" si="7">IFERROR(IF(K70="","DATA INVÁLIDA",IF(OR(B70="H",B70="H1.1"),EDATE(K70,18),IF(OR(B70="A",B70="A1.1",B70="A1",B70="A2",B70="A3",B70="B",B70="B1",B70="B1.1",B70="B2",B70="D2",B70="D2.1",B70="E3"),EDATE(K70,24),IF(OR(B70="D",B70="D1.1",B70="D1",B70="E",B70="E1",B70="E1.1",B70="E2"),EDATE(K70,36),IF(B70="F2",EDATE(K70,48),IF(OR(B70="F",B70="F1"),EDATE(K70,84),IF(OR(B70="G",B70="G0",B70="G1",B70="G1.1",B70="G1.2",B70="G1.3",B70="G1.4",B70="G1.5",B70="G1.7"),EDATE(K70,60),""))))))),"-")</f>
        <v>44247</v>
      </c>
      <c r="N70" s="63"/>
      <c r="O70" s="64"/>
      <c r="P70" s="64"/>
      <c r="Q70" s="64"/>
      <c r="R70" s="64"/>
      <c r="S70" s="64"/>
      <c r="T70" s="64"/>
      <c r="U70" s="64"/>
      <c r="V70" s="64"/>
    </row>
    <row r="71" spans="1:22" x14ac:dyDescent="0.25">
      <c r="A71" s="83">
        <v>8</v>
      </c>
      <c r="B71" s="84" t="s">
        <v>14</v>
      </c>
      <c r="C71" s="84" t="s">
        <v>21</v>
      </c>
      <c r="D71" s="84" t="s">
        <v>137</v>
      </c>
      <c r="E71" s="84" t="s">
        <v>497</v>
      </c>
      <c r="F71" s="85">
        <v>2255.08</v>
      </c>
      <c r="G71" s="98" t="str">
        <f>IF(COUNTA(H71)=1,VLOOKUP(B71,'[1]CUSTOS VEICULO-MOTORISTA'!$A$2:$C$17,3,FALSE),"-")</f>
        <v>-</v>
      </c>
      <c r="H71" s="83"/>
      <c r="I71" s="86" t="s">
        <v>39</v>
      </c>
      <c r="J71" s="86" t="s">
        <v>22</v>
      </c>
      <c r="K71" s="87">
        <v>43517</v>
      </c>
      <c r="L71" s="88" t="str">
        <f t="shared" ca="1" si="6"/>
        <v>VENCIDA</v>
      </c>
      <c r="M71" s="87">
        <f t="shared" si="7"/>
        <v>44248</v>
      </c>
      <c r="N71" s="63"/>
      <c r="O71" s="64"/>
      <c r="P71" s="64"/>
      <c r="Q71" s="64"/>
      <c r="R71" s="64"/>
      <c r="S71" s="64"/>
      <c r="T71" s="64"/>
      <c r="U71" s="64"/>
      <c r="V71" s="64"/>
    </row>
    <row r="72" spans="1:22" x14ac:dyDescent="0.25">
      <c r="A72" s="83">
        <v>9</v>
      </c>
      <c r="B72" s="84" t="s">
        <v>53</v>
      </c>
      <c r="C72" s="84" t="s">
        <v>54</v>
      </c>
      <c r="D72" s="84" t="s">
        <v>138</v>
      </c>
      <c r="E72" s="84" t="s">
        <v>497</v>
      </c>
      <c r="F72" s="85">
        <v>4014.33</v>
      </c>
      <c r="G72" s="98" t="str">
        <f>IF(COUNTA(H72)=1,VLOOKUP(B72,'[1]CUSTOS VEICULO-MOTORISTA'!$A$2:$C$17,3,FALSE),"-")</f>
        <v>-</v>
      </c>
      <c r="H72" s="83"/>
      <c r="I72" s="86" t="s">
        <v>39</v>
      </c>
      <c r="J72" s="86" t="s">
        <v>22</v>
      </c>
      <c r="K72" s="87">
        <v>43265</v>
      </c>
      <c r="L72" s="88" t="str">
        <f t="shared" ca="1" si="6"/>
        <v>VENCIDA</v>
      </c>
      <c r="M72" s="87">
        <f t="shared" si="7"/>
        <v>43996</v>
      </c>
      <c r="N72" s="63"/>
      <c r="O72" s="64"/>
      <c r="P72" s="64"/>
      <c r="Q72" s="64"/>
      <c r="R72" s="64"/>
      <c r="S72" s="64"/>
      <c r="T72" s="64"/>
      <c r="U72" s="64"/>
      <c r="V72" s="64"/>
    </row>
    <row r="73" spans="1:22" x14ac:dyDescent="0.25">
      <c r="A73" s="83">
        <v>10</v>
      </c>
      <c r="B73" s="84" t="s">
        <v>53</v>
      </c>
      <c r="C73" s="84" t="s">
        <v>54</v>
      </c>
      <c r="D73" s="84" t="s">
        <v>139</v>
      </c>
      <c r="E73" s="84" t="s">
        <v>497</v>
      </c>
      <c r="F73" s="85">
        <v>4014.33</v>
      </c>
      <c r="G73" s="98" t="str">
        <f>IF(COUNTA(H73)=1,VLOOKUP(B73,'[1]CUSTOS VEICULO-MOTORISTA'!$A$2:$C$17,3,FALSE),"-")</f>
        <v>-</v>
      </c>
      <c r="H73" s="83"/>
      <c r="I73" s="86" t="s">
        <v>39</v>
      </c>
      <c r="J73" s="86" t="s">
        <v>22</v>
      </c>
      <c r="K73" s="87">
        <v>43265</v>
      </c>
      <c r="L73" s="88" t="str">
        <f t="shared" ca="1" si="6"/>
        <v>VENCIDA</v>
      </c>
      <c r="M73" s="87">
        <f t="shared" si="7"/>
        <v>43996</v>
      </c>
      <c r="N73" s="63"/>
      <c r="O73" s="64"/>
      <c r="P73" s="64"/>
      <c r="Q73" s="64"/>
      <c r="R73" s="64"/>
      <c r="S73" s="64"/>
      <c r="T73" s="64"/>
      <c r="U73" s="64"/>
      <c r="V73" s="64"/>
    </row>
    <row r="74" spans="1:22" x14ac:dyDescent="0.25">
      <c r="A74" s="83">
        <v>11</v>
      </c>
      <c r="B74" s="84" t="s">
        <v>42</v>
      </c>
      <c r="C74" s="84" t="s">
        <v>140</v>
      </c>
      <c r="D74" s="84" t="s">
        <v>142</v>
      </c>
      <c r="E74" s="84" t="s">
        <v>497</v>
      </c>
      <c r="F74" s="85">
        <v>2709.09</v>
      </c>
      <c r="G74" s="98" t="str">
        <f>IF(COUNTA(H74)=1,VLOOKUP(B74,'[1]CUSTOS VEICULO-MOTORISTA'!$A$2:$C$17,3,FALSE),"-")</f>
        <v>-</v>
      </c>
      <c r="H74" s="83"/>
      <c r="I74" s="86" t="s">
        <v>41</v>
      </c>
      <c r="J74" s="86" t="s">
        <v>22</v>
      </c>
      <c r="K74" s="87">
        <v>43552</v>
      </c>
      <c r="L74" s="88" t="str">
        <f t="shared" ca="1" si="6"/>
        <v>VENCIDA</v>
      </c>
      <c r="M74" s="87">
        <f t="shared" si="7"/>
        <v>44283</v>
      </c>
      <c r="N74" s="63"/>
      <c r="O74" s="64"/>
      <c r="P74" s="64"/>
      <c r="Q74" s="64"/>
      <c r="R74" s="64"/>
      <c r="S74" s="64"/>
      <c r="T74" s="64"/>
      <c r="U74" s="64"/>
      <c r="V74" s="64"/>
    </row>
    <row r="75" spans="1:22" x14ac:dyDescent="0.25">
      <c r="A75" s="83">
        <v>12</v>
      </c>
      <c r="B75" s="84" t="s">
        <v>35</v>
      </c>
      <c r="C75" s="84" t="s">
        <v>36</v>
      </c>
      <c r="D75" s="84" t="s">
        <v>143</v>
      </c>
      <c r="E75" s="84" t="s">
        <v>193</v>
      </c>
      <c r="F75" s="85">
        <v>8500</v>
      </c>
      <c r="G75" s="98" t="str">
        <f>IF(COUNTA(H75)=1,VLOOKUP(B75,'[1]CUSTOS VEICULO-MOTORISTA'!$A$2:$C$17,3,FALSE),"-")</f>
        <v>-</v>
      </c>
      <c r="H75" s="83"/>
      <c r="I75" s="86" t="s">
        <v>41</v>
      </c>
      <c r="J75" s="86" t="s">
        <v>61</v>
      </c>
      <c r="K75" s="87">
        <v>43915</v>
      </c>
      <c r="L75" s="88" t="str">
        <f t="shared" ca="1" si="6"/>
        <v>VENCIDA</v>
      </c>
      <c r="M75" s="87">
        <f t="shared" si="7"/>
        <v>45010</v>
      </c>
      <c r="N75" s="63"/>
      <c r="O75" s="64"/>
      <c r="P75" s="64"/>
      <c r="Q75" s="64"/>
      <c r="R75" s="64"/>
      <c r="S75" s="64"/>
      <c r="T75" s="64"/>
      <c r="U75" s="64"/>
      <c r="V75" s="64"/>
    </row>
    <row r="76" spans="1:22" x14ac:dyDescent="0.25">
      <c r="A76" s="83">
        <v>13</v>
      </c>
      <c r="B76" s="84" t="s">
        <v>35</v>
      </c>
      <c r="C76" s="84" t="s">
        <v>299</v>
      </c>
      <c r="D76" s="84" t="s">
        <v>651</v>
      </c>
      <c r="E76" s="84" t="s">
        <v>497</v>
      </c>
      <c r="F76" s="85">
        <v>8500</v>
      </c>
      <c r="G76" s="98"/>
      <c r="H76" s="83"/>
      <c r="I76" s="86" t="s">
        <v>112</v>
      </c>
      <c r="J76" s="86" t="s">
        <v>22</v>
      </c>
      <c r="K76" s="87">
        <v>44946</v>
      </c>
      <c r="L76" s="88" t="str">
        <f t="shared" ca="1" si="6"/>
        <v>EM DIA</v>
      </c>
      <c r="M76" s="87">
        <f t="shared" si="7"/>
        <v>46042</v>
      </c>
      <c r="N76" s="63"/>
      <c r="O76" s="64"/>
      <c r="P76" s="64"/>
      <c r="Q76" s="64"/>
      <c r="R76" s="64"/>
      <c r="S76" s="64"/>
      <c r="T76" s="64"/>
      <c r="U76" s="64"/>
      <c r="V76" s="64"/>
    </row>
    <row r="77" spans="1:22" x14ac:dyDescent="0.25">
      <c r="A77" s="83">
        <v>14</v>
      </c>
      <c r="B77" s="84" t="s">
        <v>42</v>
      </c>
      <c r="C77" s="84" t="s">
        <v>140</v>
      </c>
      <c r="D77" s="84" t="s">
        <v>649</v>
      </c>
      <c r="E77" s="84" t="s">
        <v>492</v>
      </c>
      <c r="F77" s="85">
        <v>2709.09</v>
      </c>
      <c r="G77" s="98"/>
      <c r="H77" s="83"/>
      <c r="I77" s="86" t="s">
        <v>650</v>
      </c>
      <c r="J77" s="86" t="s">
        <v>22</v>
      </c>
      <c r="K77" s="87">
        <v>44981</v>
      </c>
      <c r="L77" s="88" t="str">
        <f t="shared" ca="1" si="6"/>
        <v>EM DIA</v>
      </c>
      <c r="M77" s="87">
        <f t="shared" si="7"/>
        <v>45712</v>
      </c>
      <c r="N77" s="63"/>
      <c r="O77" s="64"/>
      <c r="P77" s="64"/>
      <c r="Q77" s="64"/>
      <c r="R77" s="64"/>
      <c r="S77" s="64"/>
      <c r="T77" s="64"/>
      <c r="U77" s="64"/>
      <c r="V77" s="64"/>
    </row>
    <row r="78" spans="1:22" x14ac:dyDescent="0.25">
      <c r="A78" s="83">
        <v>15</v>
      </c>
      <c r="B78" s="84" t="s">
        <v>14</v>
      </c>
      <c r="C78" s="84" t="s">
        <v>68</v>
      </c>
      <c r="D78" s="84" t="s">
        <v>551</v>
      </c>
      <c r="E78" s="84" t="s">
        <v>493</v>
      </c>
      <c r="F78" s="85">
        <v>2255.08</v>
      </c>
      <c r="G78" s="98"/>
      <c r="H78" s="83"/>
      <c r="I78" s="86" t="s">
        <v>116</v>
      </c>
      <c r="J78" s="86" t="s">
        <v>22</v>
      </c>
      <c r="K78" s="87">
        <v>44853</v>
      </c>
      <c r="L78" s="88" t="str">
        <f t="shared" ca="1" si="6"/>
        <v>EM DIA</v>
      </c>
      <c r="M78" s="87" t="s">
        <v>652</v>
      </c>
      <c r="N78" s="63"/>
      <c r="O78" s="64"/>
      <c r="P78" s="64"/>
      <c r="Q78" s="64"/>
      <c r="R78" s="64"/>
      <c r="S78" s="64"/>
      <c r="T78" s="64"/>
      <c r="U78" s="64"/>
      <c r="V78" s="64"/>
    </row>
    <row r="79" spans="1:22" x14ac:dyDescent="0.25">
      <c r="A79" s="83">
        <v>16</v>
      </c>
      <c r="B79" s="84" t="s">
        <v>14</v>
      </c>
      <c r="C79" s="84" t="s">
        <v>21</v>
      </c>
      <c r="D79" s="84" t="s">
        <v>685</v>
      </c>
      <c r="E79" s="84" t="s">
        <v>497</v>
      </c>
      <c r="F79" s="85">
        <v>2255.08</v>
      </c>
      <c r="G79" s="98"/>
      <c r="H79" s="83"/>
      <c r="I79" s="86">
        <v>2019</v>
      </c>
      <c r="J79" s="86" t="s">
        <v>22</v>
      </c>
      <c r="K79" s="87">
        <v>44897</v>
      </c>
      <c r="L79" s="88" t="str">
        <f t="shared" ca="1" si="6"/>
        <v>EM DIA</v>
      </c>
      <c r="M79" s="87">
        <f>IFERROR(IF(K79="","DATA INVÁLIDA",IF(OR(B79="H",B79="H1.1"),EDATE(K79,18),IF(OR(B79="A",B79="A1.1",B79="A1",B79="A2",B79="A3",B79="B",B79="B1",B79="B1.1",B79="B2",B79="D2",B79="D2.1",B79="E3"),EDATE(K79,24),IF(OR(B79="D",B79="D1.1",B79="D1",B79="E",B79="E1",B79="E1.1",B79="E2"),EDATE(K79,36),IF(B79="F2",EDATE(K79,48),IF(OR(B79="F",B79="F1"),EDATE(K79,84),IF(OR(B79="G",B79="G0",B79="G1",B79="G1.1",B79="G1.2",B79="G1.3",B79="G1.4",B79="G1.5",B79="G1.7"),EDATE(K79,60),""))))))),"-")</f>
        <v>45628</v>
      </c>
      <c r="N79" s="63"/>
      <c r="O79" s="64"/>
      <c r="P79" s="64"/>
      <c r="Q79" s="64"/>
      <c r="R79" s="64"/>
      <c r="S79" s="64"/>
      <c r="T79" s="64"/>
      <c r="U79" s="64"/>
      <c r="V79" s="64"/>
    </row>
    <row r="80" spans="1:22" x14ac:dyDescent="0.25">
      <c r="A80" s="259" t="s">
        <v>71</v>
      </c>
      <c r="B80" s="259"/>
      <c r="C80" s="259"/>
      <c r="D80" s="259"/>
      <c r="E80" s="259"/>
      <c r="F80" s="99">
        <f>SUM(F64:F79)</f>
        <v>72186.41</v>
      </c>
      <c r="G80" s="93"/>
      <c r="H80" s="93"/>
      <c r="I80" s="94"/>
      <c r="J80" s="94"/>
      <c r="K80" s="95"/>
      <c r="L80" s="96"/>
      <c r="M80" s="97"/>
      <c r="N80" s="63"/>
      <c r="O80" s="64"/>
      <c r="P80" s="64"/>
      <c r="Q80" s="64"/>
      <c r="R80" s="64"/>
      <c r="S80" s="64"/>
      <c r="T80" s="64"/>
      <c r="U80" s="64"/>
      <c r="V80" s="64"/>
    </row>
    <row r="81" spans="1:23" x14ac:dyDescent="0.25">
      <c r="A81" s="262" t="s">
        <v>72</v>
      </c>
      <c r="B81" s="263"/>
      <c r="C81" s="263"/>
      <c r="D81" s="263"/>
      <c r="E81" s="264"/>
      <c r="F81" s="265">
        <f>SUM(F80)</f>
        <v>72186.41</v>
      </c>
      <c r="G81" s="266"/>
      <c r="H81" s="93"/>
      <c r="I81" s="93"/>
      <c r="J81" s="94"/>
      <c r="K81" s="94"/>
      <c r="L81" s="95"/>
      <c r="M81" s="96"/>
      <c r="N81" s="97"/>
      <c r="O81" s="63"/>
      <c r="P81" s="64"/>
      <c r="Q81" s="64"/>
      <c r="R81" s="64"/>
      <c r="S81" s="64"/>
      <c r="T81" s="64"/>
      <c r="U81" s="64"/>
      <c r="V81" s="64"/>
      <c r="W81" s="64"/>
    </row>
    <row r="82" spans="1:23" ht="21" x14ac:dyDescent="0.25">
      <c r="A82" s="258" t="s">
        <v>145</v>
      </c>
      <c r="B82" s="258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63"/>
      <c r="P82" s="64"/>
      <c r="Q82" s="64"/>
      <c r="R82" s="64"/>
      <c r="S82" s="64"/>
      <c r="T82" s="64"/>
      <c r="U82" s="64"/>
      <c r="V82" s="64"/>
      <c r="W82" s="64"/>
    </row>
    <row r="83" spans="1:23" ht="56.25" x14ac:dyDescent="0.25">
      <c r="A83" s="68" t="s">
        <v>1</v>
      </c>
      <c r="B83" s="68" t="s">
        <v>2</v>
      </c>
      <c r="C83" s="68" t="s">
        <v>3</v>
      </c>
      <c r="D83" s="68" t="s">
        <v>4</v>
      </c>
      <c r="E83" s="68" t="s">
        <v>5</v>
      </c>
      <c r="F83" s="72" t="s">
        <v>6</v>
      </c>
      <c r="G83" s="68" t="s">
        <v>7</v>
      </c>
      <c r="H83" s="68" t="s">
        <v>8</v>
      </c>
      <c r="I83" s="72" t="s">
        <v>9</v>
      </c>
      <c r="J83" s="72" t="s">
        <v>10</v>
      </c>
      <c r="K83" s="73" t="s">
        <v>11</v>
      </c>
      <c r="L83" s="68" t="s">
        <v>12</v>
      </c>
      <c r="M83" s="74" t="s">
        <v>13</v>
      </c>
      <c r="N83" s="63"/>
      <c r="O83" s="64"/>
      <c r="P83" s="64"/>
      <c r="Q83" s="64"/>
      <c r="R83" s="64"/>
      <c r="S83" s="64"/>
      <c r="T83" s="64"/>
      <c r="U83" s="64"/>
      <c r="V83" s="64"/>
    </row>
    <row r="84" spans="1:23" x14ac:dyDescent="0.25">
      <c r="A84" s="83">
        <v>1</v>
      </c>
      <c r="B84" s="84" t="s">
        <v>14</v>
      </c>
      <c r="C84" s="84" t="s">
        <v>21</v>
      </c>
      <c r="D84" s="84" t="s">
        <v>146</v>
      </c>
      <c r="E84" s="84" t="s">
        <v>520</v>
      </c>
      <c r="F84" s="85">
        <v>2255.08</v>
      </c>
      <c r="G84" s="85" t="str">
        <f>IF(COUNTA(H84)=1,VLOOKUP(B84,'[1]CUSTOS VEICULO-MOTORISTA'!$A$2:$C$17,3,FALSE),"-")</f>
        <v>-</v>
      </c>
      <c r="H84" s="83"/>
      <c r="I84" s="86" t="s">
        <v>51</v>
      </c>
      <c r="J84" s="86" t="s">
        <v>22</v>
      </c>
      <c r="K84" s="87">
        <v>43770</v>
      </c>
      <c r="L84" s="88" t="str">
        <f t="shared" ref="L84:L89" ca="1" si="8">IFERROR(IF(K84="","DATA INVÁLIDA",IF(AND(TODAY()-K84&gt;=548,OR(B84="H",B84="H1.1")),"VENCIDA",IF(AND(TODAY()-K84&lt;548,OR(B84="H",B84="H1.1")),"EM DIA",IF(AND(TODAY()-K84&gt;=730,OR(B84="A",B84="A1.1",B84="A1",B84="A2",B84="A3",B84="B",B84="B1",B84="B1.1",B84="B2",B84="D2",B84="D2.1",B84="E3")),"VENCIDA",IF(AND(TODAY()-K84&lt;730,OR(B84="A",B84="A1.1",B84="A1",B84="A2",B84="A3",B84="B",B84="B1",B84="B1.1",B84="B2",B84="D2",B84="D2.1",B84="E3")),"EM DIA",IF(AND(TODAY()-K84&gt;=1095,OR(B84="D",B84="D1.1",B84="D1",B84="E",B84="E1",B84="E1.1",B84="E2")),"VENCIDA",IF(AND(TODAY()-K84&lt;1095,OR(B84="D",B84="D1.1",B84="D1",B84="E",B84="E1",B84="E1.1",B84="E2")),"EM DIA",IF(AND(TODAY()-K84&gt;=1460,B84="F2"),"VENCIDA",IF(AND(TODAY()-K84&lt;1460,B84="F2"),"EM DIA",IF(AND(TODAY()-K84&gt;=2555,OR(B84="F",B84="F1")),"VENCIDA",IF(AND(TODAY()-K84&lt;2555,OR(B84="F",B84="F1")),"EM DIA",IF(AND(TODAY()-K84&gt;=1825,OR(B84="G",B84="G0",B84="G1",B84="G1.1",B84="G1.2",B84="G1.3",B84="G1.4",B84="G1.5",B84="G1.7")),"VENCIDA",IF(AND(TODAY()-K84&lt;1825,OR(B84="G",B84="G0",B84="G1",B84="G1.1",B84="G1.2",B84="G1.3",B84="G1.4",B84="G1.5",B84="G1.7")),"EM DIA",""))))))))))))),"-")</f>
        <v>VENCIDA</v>
      </c>
      <c r="M84" s="87">
        <f>IFERROR(IF(K84="","DATA INVÁLIDA",IF(OR(B84="H",B84="H1.1"),EDATE(K84,18),IF(OR(B84="A",B84="A1.1",B84="A1",B84="A2",B84="A3",B84="B",B84="B1",B84="B1.1",B84="B2",B84="D2",B84="D2.1",B84="E3"),EDATE(K84,24),IF(OR(B84="D",B84="D1.1",B84="D1",B84="E",B84="E1",B84="E1.1",B84="E2"),EDATE(K84,36),IF(B84="F2",EDATE(K84,48),IF(OR(B84="F",B84="F1"),EDATE(K84,84),IF(OR(B84="G",B84="G0",B84="G1",B84="G1.1",B84="G1.2",B84="G1.3",B84="G1.4",B84="G1.5",B84="G1.7"),EDATE(K84,60),""))))))),"-")</f>
        <v>44501</v>
      </c>
      <c r="N84" s="63"/>
      <c r="O84" s="64"/>
      <c r="P84" s="64"/>
      <c r="Q84" s="64"/>
      <c r="R84" s="64"/>
      <c r="S84" s="64"/>
      <c r="T84" s="64"/>
      <c r="U84" s="64"/>
      <c r="V84" s="64"/>
    </row>
    <row r="85" spans="1:23" s="228" customFormat="1" x14ac:dyDescent="0.25">
      <c r="A85" s="220">
        <v>2</v>
      </c>
      <c r="B85" s="221" t="s">
        <v>14</v>
      </c>
      <c r="C85" s="221" t="s">
        <v>21</v>
      </c>
      <c r="D85" s="221" t="s">
        <v>739</v>
      </c>
      <c r="E85" s="221" t="s">
        <v>84</v>
      </c>
      <c r="F85" s="222">
        <v>2255.08</v>
      </c>
      <c r="G85" s="222">
        <v>3522.39</v>
      </c>
      <c r="H85" s="220" t="s">
        <v>147</v>
      </c>
      <c r="I85" s="223" t="s">
        <v>116</v>
      </c>
      <c r="J85" s="223" t="s">
        <v>22</v>
      </c>
      <c r="K85" s="224">
        <v>45096</v>
      </c>
      <c r="L85" s="225" t="str">
        <f t="shared" ca="1" si="8"/>
        <v>EM DIA</v>
      </c>
      <c r="M85" s="224">
        <f>IFERROR(IF(K85="","DATA INVÁLIDA",IF(OR(B85="H",B85="H1.1"),EDATE(K85,18),IF(OR(B85="A",B85="A1.1",B85="A1",B85="A2",B85="A3",B85="B",B85="B1",B85="B1.1",B85="B2",B85="D2",B85="D2.1",B85="E3"),EDATE(K85,24),IF(OR(B85="D",B85="D1.1",B85="D1",B85="E",B85="E1",B85="E1.1",B85="E2"),EDATE(K85,36),IF(B85="F2",EDATE(K85,48),IF(OR(B85="F",B85="F1"),EDATE(K85,84),IF(OR(B85="G",B85="G0",B85="G1",B85="G1.1",B85="G1.2",B85="G1.3",B85="G1.4",B85="G1.5",B85="G1.7"),EDATE(K85,60),""))))))),"-")</f>
        <v>45827</v>
      </c>
      <c r="N85" s="226"/>
      <c r="O85" s="227"/>
      <c r="P85" s="227"/>
      <c r="Q85" s="227"/>
      <c r="R85" s="227"/>
      <c r="S85" s="227"/>
      <c r="T85" s="227"/>
      <c r="U85" s="227"/>
      <c r="V85" s="227"/>
    </row>
    <row r="86" spans="1:23" x14ac:dyDescent="0.25">
      <c r="A86" s="83">
        <v>3</v>
      </c>
      <c r="B86" s="84" t="s">
        <v>14</v>
      </c>
      <c r="C86" s="84" t="s">
        <v>21</v>
      </c>
      <c r="D86" s="84" t="s">
        <v>149</v>
      </c>
      <c r="E86" s="84" t="s">
        <v>520</v>
      </c>
      <c r="F86" s="85">
        <v>2255.08</v>
      </c>
      <c r="G86" s="85" t="str">
        <f>IF(COUNTA(H86)=1,VLOOKUP(B86,'[1]CUSTOS VEICULO-MOTORISTA'!$A$2:$C$17,3,FALSE),"-")</f>
        <v>-</v>
      </c>
      <c r="H86" s="83"/>
      <c r="I86" s="86" t="s">
        <v>51</v>
      </c>
      <c r="J86" s="86" t="s">
        <v>22</v>
      </c>
      <c r="K86" s="87">
        <v>43776</v>
      </c>
      <c r="L86" s="88" t="str">
        <f t="shared" ca="1" si="8"/>
        <v>VENCIDA</v>
      </c>
      <c r="M86" s="87">
        <f>IFERROR(IF(K86="","DATA INVÁLIDA",IF(OR(B86="H",B86="H1.1"),EDATE(K86,18),IF(OR(B86="A",B86="A1.1",B86="A1",B86="A2",B86="A3",B86="B",B86="B1",B86="B1.1",B86="B2",B86="D2",B86="D2.1",B86="E3"),EDATE(K86,24),IF(OR(B86="D",B86="D1.1",B86="D1",B86="E",B86="E1",B86="E1.1",B86="E2"),EDATE(K86,36),IF(B86="F2",EDATE(K86,48),IF(OR(B86="F",B86="F1"),EDATE(K86,84),IF(OR(B86="G",B86="G0",B86="G1",B86="G1.1",B86="G1.2",B86="G1.3",B86="G1.4",B86="G1.5",B86="G1.7"),EDATE(K86,60),""))))))),"-")</f>
        <v>44507</v>
      </c>
      <c r="N86" s="63"/>
      <c r="O86" s="64"/>
      <c r="P86" s="64"/>
      <c r="Q86" s="64"/>
      <c r="R86" s="64"/>
      <c r="S86" s="64"/>
      <c r="T86" s="64"/>
      <c r="U86" s="64"/>
      <c r="V86" s="64"/>
    </row>
    <row r="87" spans="1:23" x14ac:dyDescent="0.25">
      <c r="A87" s="83">
        <v>4</v>
      </c>
      <c r="B87" s="84" t="s">
        <v>14</v>
      </c>
      <c r="C87" s="84" t="s">
        <v>21</v>
      </c>
      <c r="D87" s="84" t="s">
        <v>150</v>
      </c>
      <c r="E87" s="84" t="s">
        <v>492</v>
      </c>
      <c r="F87" s="85">
        <v>2255.08</v>
      </c>
      <c r="G87" s="85">
        <v>3522.39</v>
      </c>
      <c r="H87" s="83" t="s">
        <v>151</v>
      </c>
      <c r="I87" s="86" t="s">
        <v>51</v>
      </c>
      <c r="J87" s="86" t="s">
        <v>22</v>
      </c>
      <c r="K87" s="87">
        <v>43776</v>
      </c>
      <c r="L87" s="88" t="str">
        <f t="shared" ca="1" si="8"/>
        <v>VENCIDA</v>
      </c>
      <c r="M87" s="87">
        <f>IFERROR(IF(K87="","DATA INVÁLIDA",IF(OR(B87="H",B87="H1.1"),EDATE(K87,18),IF(OR(B87="A",B87="A1.1",B87="A1",B87="A2",B87="A3",B87="B",B87="B1",B87="B1.1",B87="B2",B87="D2",B87="D2.1",B87="E3"),EDATE(K87,24),IF(OR(B87="D",B87="D1.1",B87="D1",B87="E",B87="E1",B87="E1.1",B87="E2"),EDATE(K87,36),IF(B87="F2",EDATE(K87,48),IF(OR(B87="F",B87="F1"),EDATE(K87,84),IF(OR(B87="G",B87="G0",B87="G1",B87="G1.1",B87="G1.2",B87="G1.3",B87="G1.4",B87="G1.5",B87="G1.7"),EDATE(K87,60),""))))))),"-")</f>
        <v>44507</v>
      </c>
      <c r="N87" s="63"/>
      <c r="O87" s="64"/>
      <c r="P87" s="64"/>
      <c r="Q87" s="64"/>
      <c r="R87" s="64"/>
      <c r="S87" s="64"/>
      <c r="T87" s="64"/>
      <c r="U87" s="64"/>
      <c r="V87" s="64"/>
    </row>
    <row r="88" spans="1:23" x14ac:dyDescent="0.25">
      <c r="A88" s="83">
        <v>5</v>
      </c>
      <c r="B88" s="84" t="s">
        <v>14</v>
      </c>
      <c r="C88" s="84" t="s">
        <v>21</v>
      </c>
      <c r="D88" s="84" t="s">
        <v>152</v>
      </c>
      <c r="E88" s="84" t="s">
        <v>153</v>
      </c>
      <c r="F88" s="85">
        <v>2255.08</v>
      </c>
      <c r="G88" s="85">
        <v>3522.39</v>
      </c>
      <c r="H88" s="83" t="s">
        <v>154</v>
      </c>
      <c r="I88" s="86" t="s">
        <v>51</v>
      </c>
      <c r="J88" s="86" t="s">
        <v>20</v>
      </c>
      <c r="K88" s="87">
        <v>44806</v>
      </c>
      <c r="L88" s="88" t="str">
        <f t="shared" ca="1" si="8"/>
        <v>EM DIA</v>
      </c>
      <c r="M88" s="87"/>
      <c r="N88" s="63"/>
      <c r="O88" s="64"/>
      <c r="P88" s="64"/>
      <c r="Q88" s="64"/>
      <c r="R88" s="64"/>
      <c r="S88" s="64"/>
      <c r="T88" s="64"/>
      <c r="U88" s="64"/>
      <c r="V88" s="64"/>
    </row>
    <row r="89" spans="1:23" x14ac:dyDescent="0.25">
      <c r="A89" s="83">
        <v>6</v>
      </c>
      <c r="B89" s="84" t="s">
        <v>14</v>
      </c>
      <c r="C89" s="84" t="s">
        <v>15</v>
      </c>
      <c r="D89" s="84" t="s">
        <v>574</v>
      </c>
      <c r="E89" s="84" t="s">
        <v>156</v>
      </c>
      <c r="F89" s="85">
        <v>2255.08</v>
      </c>
      <c r="G89" s="85">
        <v>3522.39</v>
      </c>
      <c r="H89" s="83" t="s">
        <v>157</v>
      </c>
      <c r="I89" s="86" t="s">
        <v>19</v>
      </c>
      <c r="J89" s="86" t="s">
        <v>20</v>
      </c>
      <c r="K89" s="87">
        <v>43294</v>
      </c>
      <c r="L89" s="88" t="str">
        <f t="shared" ca="1" si="8"/>
        <v>VENCIDA</v>
      </c>
      <c r="M89" s="87">
        <f>IFERROR(IF(K89="","DATA INVÁLIDA",IF(OR(B89="H",B89="H1.1"),EDATE(K89,18),IF(OR(B89="A",B89="A1.1",B89="A1",B89="A2",B89="A3",B89="B",B89="B1",B89="B1.1",B89="B2",B89="D2",B89="D2.1",B89="E3"),EDATE(K89,24),IF(OR(B89="D",B89="D1.1",B89="D1",B89="E",B89="E1",B89="E1.1",B89="E2"),EDATE(K89,36),IF(B89="F2",EDATE(K89,48),IF(OR(B89="F",B89="F1"),EDATE(K89,84),IF(OR(B89="G",B89="G0",B89="G1",B89="G1.1",B89="G1.2",B89="G1.3",B89="G1.4",B89="G1.5",B89="G1.7"),EDATE(K89,60),""))))))),"-")</f>
        <v>44025</v>
      </c>
      <c r="N89" s="63"/>
      <c r="O89" s="64"/>
      <c r="P89" s="64"/>
      <c r="Q89" s="64"/>
      <c r="R89" s="64"/>
      <c r="S89" s="64"/>
      <c r="T89" s="64"/>
      <c r="U89" s="64"/>
      <c r="V89" s="64"/>
    </row>
    <row r="90" spans="1:23" x14ac:dyDescent="0.25">
      <c r="A90" s="259" t="s">
        <v>71</v>
      </c>
      <c r="B90" s="259"/>
      <c r="C90" s="259"/>
      <c r="D90" s="259"/>
      <c r="E90" s="259"/>
      <c r="F90" s="103">
        <f>SUM(F84:F89)</f>
        <v>13530.48</v>
      </c>
      <c r="G90" s="103">
        <f>SUM(G84:G89)</f>
        <v>14089.56</v>
      </c>
      <c r="H90" s="93"/>
      <c r="I90" s="94"/>
      <c r="J90" s="94"/>
      <c r="K90" s="95"/>
      <c r="L90" s="96"/>
      <c r="M90" s="97"/>
      <c r="N90" s="63"/>
      <c r="O90" s="64"/>
      <c r="P90" s="64"/>
      <c r="Q90" s="64"/>
      <c r="R90" s="64"/>
      <c r="S90" s="64"/>
      <c r="T90" s="64"/>
      <c r="U90" s="64"/>
      <c r="V90" s="64"/>
    </row>
    <row r="91" spans="1:23" x14ac:dyDescent="0.25">
      <c r="A91" s="259" t="s">
        <v>72</v>
      </c>
      <c r="B91" s="259"/>
      <c r="C91" s="259"/>
      <c r="D91" s="259"/>
      <c r="E91" s="259"/>
      <c r="F91" s="257">
        <f>SUM(F90:G90)</f>
        <v>27620.04</v>
      </c>
      <c r="G91" s="257"/>
      <c r="H91" s="257"/>
      <c r="I91" s="93"/>
      <c r="J91" s="94"/>
      <c r="K91" s="94"/>
      <c r="L91" s="95"/>
      <c r="M91" s="96"/>
      <c r="N91" s="97"/>
      <c r="O91" s="63"/>
      <c r="P91" s="64"/>
      <c r="Q91" s="64"/>
      <c r="R91" s="64"/>
      <c r="S91" s="64"/>
      <c r="T91" s="64"/>
      <c r="U91" s="64"/>
      <c r="V91" s="64"/>
      <c r="W91" s="64"/>
    </row>
    <row r="92" spans="1:23" ht="21" x14ac:dyDescent="0.25">
      <c r="A92" s="258" t="s">
        <v>158</v>
      </c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63"/>
      <c r="P92" s="64"/>
      <c r="Q92" s="64"/>
      <c r="R92" s="64"/>
      <c r="S92" s="64"/>
      <c r="T92" s="64"/>
      <c r="U92" s="64"/>
      <c r="V92" s="64"/>
      <c r="W92" s="64"/>
    </row>
    <row r="93" spans="1:23" ht="56.25" x14ac:dyDescent="0.25">
      <c r="A93" s="68" t="s">
        <v>1</v>
      </c>
      <c r="B93" s="68" t="s">
        <v>2</v>
      </c>
      <c r="C93" s="68" t="s">
        <v>3</v>
      </c>
      <c r="D93" s="68" t="s">
        <v>4</v>
      </c>
      <c r="E93" s="68" t="s">
        <v>5</v>
      </c>
      <c r="F93" s="72" t="s">
        <v>6</v>
      </c>
      <c r="G93" s="68" t="s">
        <v>7</v>
      </c>
      <c r="H93" s="68" t="s">
        <v>8</v>
      </c>
      <c r="I93" s="72" t="s">
        <v>9</v>
      </c>
      <c r="J93" s="72" t="s">
        <v>10</v>
      </c>
      <c r="K93" s="73" t="s">
        <v>11</v>
      </c>
      <c r="L93" s="68" t="s">
        <v>12</v>
      </c>
      <c r="M93" s="74" t="s">
        <v>13</v>
      </c>
      <c r="N93" s="63"/>
      <c r="O93" s="64"/>
      <c r="P93" s="64"/>
      <c r="Q93" s="64"/>
      <c r="R93" s="64"/>
      <c r="S93" s="64"/>
      <c r="T93" s="64"/>
      <c r="U93" s="64"/>
      <c r="V93" s="64"/>
    </row>
    <row r="94" spans="1:23" x14ac:dyDescent="0.25">
      <c r="A94" s="83">
        <v>1</v>
      </c>
      <c r="B94" s="84" t="s">
        <v>159</v>
      </c>
      <c r="C94" s="84" t="s">
        <v>23</v>
      </c>
      <c r="D94" s="84" t="s">
        <v>160</v>
      </c>
      <c r="E94" s="84" t="s">
        <v>193</v>
      </c>
      <c r="F94" s="85">
        <v>18806.939999999999</v>
      </c>
      <c r="G94" s="85">
        <v>4735.3100000000004</v>
      </c>
      <c r="H94" s="83" t="s">
        <v>161</v>
      </c>
      <c r="I94" s="86" t="s">
        <v>162</v>
      </c>
      <c r="J94" s="86" t="s">
        <v>22</v>
      </c>
      <c r="K94" s="87">
        <v>41641</v>
      </c>
      <c r="L94" s="88" t="str">
        <f ca="1">IFERROR(IF(K94="","DATA INVÁLIDA",IF(AND(TODAY()-K94&gt;=548,OR(B94="H",B94="H1.1")),"VENCIDA",IF(AND(TODAY()-K94&lt;548,OR(B94="H",B94="H1.1")),"EM DIA",IF(AND(TODAY()-K94&gt;=730,OR(B94="A",B94="A1.1",B94="A1",B94="A2",B94="A3",B94="B",B94="B1",B94="B1.1",B94="B2",B94="D2",B94="D2.1",B94="E3")),"VENCIDA",IF(AND(TODAY()-K94&lt;730,OR(B94="A",B94="A1.1",B94="A1",B94="A2",B94="A3",B94="B",B94="B1",B94="B1.1",B94="B2",B94="D2",B94="D2.1",B94="E3")),"EM DIA",IF(AND(TODAY()-K94&gt;=1095,OR(B94="D",B94="D1.1",B94="D1",B94="E",B94="E1",B94="E1.1",B94="E2")),"VENCIDA",IF(AND(TODAY()-K94&lt;1095,OR(B94="D",B94="D1.1",B94="D1",B94="E",B94="E1",B94="E1.1",B94="E2")),"EM DIA",IF(AND(TODAY()-K94&gt;=1460,B94="F2"),"VENCIDA",IF(AND(TODAY()-K94&lt;1460,B94="F2"),"EM DIA",IF(AND(TODAY()-K94&gt;=2555,OR(B94="F",B94="F1")),"VENCIDA",IF(AND(TODAY()-K94&lt;2555,OR(B94="F",B94="F1")),"EM DIA",IF(AND(TODAY()-K94&gt;=1825,OR(B94="G",B94="G0",B94="G1",B94="G1.1",B94="G1.2",B94="G1.3",B94="G1.4",B94="G1.5",B94="G1.7")),"VENCIDA",IF(AND(TODAY()-K94&lt;1825,OR(B94="G",B94="G0",B94="G1",B94="G1.1",B94="G1.2",B94="G1.3",B94="G1.4",B94="G1.5",B94="G1.7")),"EM DIA",""))))))))))))),"-")</f>
        <v>VENCIDA</v>
      </c>
      <c r="M94" s="81">
        <f>IFERROR(IF(K94="","DATA INVÁLIDA",IF(OR(B94="H",B94="H1.1"),EDATE(K94,18),IF(OR(B94="A",B94="A1.1",B94="A1",B94="A2",B94="A3",B94="B",B94="B1",B94="B1.1",B94="B2",B94="D2",B94="D2.1",B94="E3"),EDATE(K94,24),IF(OR(B94="D",B94="D1.1",B94="D1",B94="E",B94="E1",B94="E1.1",B94="E2"),EDATE(K94,36),IF(B94="F2",EDATE(K94,48),IF(OR(B94="F",B94="F1"),EDATE(K94,84),IF(OR(B94="G",B94="G0",B94="G1",B94="G1.1",B94="G1.2",B94="G1.3",B94="G1.4",B94="G1.5",B94="G1.7"),EDATE(K94,60),""))))))),"-")</f>
        <v>43467</v>
      </c>
      <c r="N94" s="63"/>
      <c r="O94" s="64"/>
      <c r="P94" s="64"/>
      <c r="Q94" s="64"/>
      <c r="R94" s="64"/>
      <c r="S94" s="64"/>
      <c r="T94" s="64"/>
      <c r="U94" s="64"/>
      <c r="V94" s="64"/>
    </row>
    <row r="95" spans="1:23" x14ac:dyDescent="0.25">
      <c r="A95" s="83">
        <v>2</v>
      </c>
      <c r="B95" s="84" t="s">
        <v>35</v>
      </c>
      <c r="C95" s="84" t="s">
        <v>165</v>
      </c>
      <c r="D95" s="84" t="s">
        <v>166</v>
      </c>
      <c r="E95" s="84" t="s">
        <v>193</v>
      </c>
      <c r="F95" s="85">
        <v>8500</v>
      </c>
      <c r="G95" s="85" t="str">
        <f>IF(COUNTA(H95)=1,VLOOKUP(B95,'[1]CUSTOS VEICULO-MOTORISTA'!$A$2:$C$17,3,FALSE),"-")</f>
        <v>-</v>
      </c>
      <c r="H95" s="86"/>
      <c r="I95" s="86" t="s">
        <v>51</v>
      </c>
      <c r="J95" s="86" t="s">
        <v>20</v>
      </c>
      <c r="K95" s="87">
        <v>43817</v>
      </c>
      <c r="L95" s="88" t="str">
        <f ca="1">IFERROR(IF(K95="","DATA INVÁLIDA",IF(AND(TODAY()-K95&gt;=548,OR(B95="H",B95="H1.1")),"VENCIDA",IF(AND(TODAY()-K95&lt;548,OR(B95="H",B95="H1.1")),"EM DIA",IF(AND(TODAY()-K95&gt;=730,OR(B95="A",B95="A1.1",B95="A1",B95="A2",B95="A3",B95="B",B95="B1",B95="B1.1",B95="B2",B95="D2",B95="D2.1",B95="E3")),"VENCIDA",IF(AND(TODAY()-K95&lt;730,OR(B95="A",B95="A1.1",B95="A1",B95="A2",B95="A3",B95="B",B95="B1",B95="B1.1",B95="B2",B95="D2",B95="D2.1",B95="E3")),"EM DIA",IF(AND(TODAY()-K95&gt;=1095,OR(B95="D",B95="D1.1",B95="D1",B95="E",B95="E1",B95="E1.1",B95="E2")),"VENCIDA",IF(AND(TODAY()-K95&lt;1095,OR(B95="D",B95="D1.1",B95="D1",B95="E",B95="E1",B95="E1.1",B95="E2")),"EM DIA",IF(AND(TODAY()-K95&gt;=1460,B95="F2"),"VENCIDA",IF(AND(TODAY()-K95&lt;1460,B95="F2"),"EM DIA",IF(AND(TODAY()-K95&gt;=2555,OR(B95="F",B95="F1")),"VENCIDA",IF(AND(TODAY()-K95&lt;2555,OR(B95="F",B95="F1")),"EM DIA",IF(AND(TODAY()-K95&gt;=1825,OR(B95="G",B95="G0",B95="G1",B95="G1.1",B95="G1.2",B95="G1.3",B95="G1.4",B95="G1.5",B95="G1.7")),"VENCIDA",IF(AND(TODAY()-K95&lt;1825,OR(B95="G",B95="G0",B95="G1",B95="G1.1",B95="G1.2",B95="G1.3",B95="G1.4",B95="G1.5",B95="G1.7")),"EM DIA",""))))))))))))),"-")</f>
        <v>VENCIDA</v>
      </c>
      <c r="M95" s="81">
        <f>IFERROR(IF(K95="","DATA INVÁLIDA",IF(OR(B95="H",B95="H1.1"),EDATE(K95,18),IF(OR(B95="A",B95="A1.1",B95="A1",B95="A2",B95="A3",B95="B",B95="B1",B95="B1.1",B95="B2",B95="D2",B95="D2.1",B95="E3"),EDATE(K95,24),IF(OR(B95="D",B95="D1.1",B95="D1",B95="E",B95="E1",B95="E1.1",B95="E2"),EDATE(K95,36),IF(B95="F2",EDATE(K95,48),IF(OR(B95="F",B95="F1"),EDATE(K95,84),IF(OR(B95="G",B95="G0",B95="G1",B95="G1.1",B95="G1.2",B95="G1.3",B95="G1.4",B95="G1.5",B95="G1.7"),EDATE(K95,60),""))))))),"-")</f>
        <v>44913</v>
      </c>
      <c r="N95" s="63"/>
      <c r="O95" s="64"/>
      <c r="P95" s="64"/>
      <c r="Q95" s="64"/>
      <c r="R95" s="64"/>
      <c r="S95" s="64"/>
      <c r="T95" s="64"/>
      <c r="U95" s="64"/>
      <c r="V95" s="64"/>
    </row>
    <row r="96" spans="1:23" x14ac:dyDescent="0.25">
      <c r="A96" s="83">
        <v>3</v>
      </c>
      <c r="B96" s="84" t="s">
        <v>14</v>
      </c>
      <c r="C96" s="84" t="s">
        <v>21</v>
      </c>
      <c r="D96" s="84" t="s">
        <v>172</v>
      </c>
      <c r="E96" s="84" t="s">
        <v>193</v>
      </c>
      <c r="F96" s="85">
        <v>2255.08</v>
      </c>
      <c r="G96" s="85"/>
      <c r="H96" s="83"/>
      <c r="I96" s="86" t="s">
        <v>57</v>
      </c>
      <c r="J96" s="86" t="s">
        <v>22</v>
      </c>
      <c r="K96" s="87">
        <v>44237</v>
      </c>
      <c r="L96" s="88" t="str">
        <f ca="1">IFERROR(IF(K96="","DATA INVÁLIDA",IF(AND(TODAY()-K96&gt;=548,OR(B96="H",B96="H1.1")),"VENCIDA",IF(AND(TODAY()-K96&lt;548,OR(B96="H",B96="H1.1")),"EM DIA",IF(AND(TODAY()-K96&gt;=730,OR(B96="A",B96="A1.1",B96="A1",B96="A2",B96="A3",B96="B",B96="B1",B96="B1.1",B96="B2",B96="D2",B96="D2.1",B96="E3")),"VENCIDA",IF(AND(TODAY()-K96&lt;730,OR(B96="A",B96="A1.1",B96="A1",B96="A2",B96="A3",B96="B",B96="B1",B96="B1.1",B96="B2",B96="D2",B96="D2.1",B96="E3")),"EM DIA",IF(AND(TODAY()-K96&gt;=1095,OR(B96="D",B96="D1.1",B96="D1",B96="E",B96="E1",B96="E1.1",B96="E2")),"VENCIDA",IF(AND(TODAY()-K96&lt;1095,OR(B96="D",B96="D1.1",B96="D1",B96="E",B96="E1",B96="E1.1",B96="E2")),"EM DIA",IF(AND(TODAY()-K96&gt;=1460,B96="F2"),"VENCIDA",IF(AND(TODAY()-K96&lt;1460,B96="F2"),"EM DIA",IF(AND(TODAY()-K96&gt;=2555,OR(B96="F",B96="F1")),"VENCIDA",IF(AND(TODAY()-K96&lt;2555,OR(B96="F",B96="F1")),"EM DIA",IF(AND(TODAY()-K96&gt;=1825,OR(B96="G",B96="G0",B96="G1",B96="G1.1",B96="G1.2",B96="G1.3",B96="G1.4",B96="G1.5",B96="G1.7")),"VENCIDA",IF(AND(TODAY()-K96&lt;1825,OR(B96="G",B96="G0",B96="G1",B96="G1.1",B96="G1.2",B96="G1.3",B96="G1.4",B96="G1.5",B96="G1.7")),"EM DIA",""))))))))))))),"-")</f>
        <v>VENCIDA</v>
      </c>
      <c r="M96" s="81">
        <f>IFERROR(IF(K96="","DATA INVÁLIDA",IF(OR(B96="H",B96="H1.1"),EDATE(K96,18),IF(OR(B96="A",B96="A1.1",B96="A1",B96="A2",B96="A3",B96="B",B96="B1",B96="B1.1",B96="B2",B96="D2",B96="D2.1",B96="E3"),EDATE(K96,24),IF(OR(B96="D",B96="D1.1",B96="D1",B96="E",B96="E1",B96="E1.1",B96="E2"),EDATE(K96,36),IF(B96="F2",EDATE(K96,48),IF(OR(B96="F",B96="F1"),EDATE(K96,84),IF(OR(B96="G",B96="G0",B96="G1",B96="G1.1",B96="G1.2",B96="G1.3",B96="G1.4",B96="G1.5",B96="G1.7"),EDATE(K96,60),""))))))),"-")</f>
        <v>44967</v>
      </c>
      <c r="N96" s="63"/>
      <c r="O96" s="64"/>
      <c r="P96" s="64"/>
      <c r="Q96" s="64"/>
      <c r="R96" s="64"/>
      <c r="S96" s="64"/>
      <c r="T96" s="64"/>
      <c r="U96" s="64"/>
      <c r="V96" s="64"/>
    </row>
    <row r="97" spans="1:23" s="228" customFormat="1" x14ac:dyDescent="0.25">
      <c r="A97" s="220">
        <v>4</v>
      </c>
      <c r="B97" s="221" t="s">
        <v>35</v>
      </c>
      <c r="C97" s="221" t="s">
        <v>165</v>
      </c>
      <c r="D97" s="221" t="s">
        <v>763</v>
      </c>
      <c r="E97" s="221" t="s">
        <v>520</v>
      </c>
      <c r="F97" s="222">
        <v>8500</v>
      </c>
      <c r="G97" s="222"/>
      <c r="H97" s="220"/>
      <c r="I97" s="223" t="s">
        <v>51</v>
      </c>
      <c r="J97" s="223" t="s">
        <v>61</v>
      </c>
      <c r="K97" s="224">
        <v>45134</v>
      </c>
      <c r="L97" s="225" t="s">
        <v>597</v>
      </c>
      <c r="M97" s="231">
        <v>45500</v>
      </c>
      <c r="N97" s="226"/>
      <c r="O97" s="227"/>
      <c r="P97" s="227"/>
      <c r="Q97" s="227"/>
      <c r="R97" s="227"/>
      <c r="S97" s="227"/>
      <c r="T97" s="227"/>
      <c r="U97" s="227"/>
      <c r="V97" s="227"/>
    </row>
    <row r="98" spans="1:23" x14ac:dyDescent="0.25">
      <c r="A98" s="83">
        <v>5</v>
      </c>
      <c r="B98" s="84" t="s">
        <v>14</v>
      </c>
      <c r="C98" s="84" t="s">
        <v>21</v>
      </c>
      <c r="D98" s="84" t="s">
        <v>174</v>
      </c>
      <c r="E98" s="84" t="s">
        <v>122</v>
      </c>
      <c r="F98" s="85">
        <v>2255.08</v>
      </c>
      <c r="G98" s="85" t="str">
        <f>IF(COUNTA(H98)=1,VLOOKUP(B98,'[1]CUSTOS VEICULO-MOTORISTA'!$A$2:$C$17,3,FALSE),"-")</f>
        <v>-</v>
      </c>
      <c r="H98" s="83"/>
      <c r="I98" s="86" t="s">
        <v>19</v>
      </c>
      <c r="J98" s="86" t="s">
        <v>20</v>
      </c>
      <c r="K98" s="87">
        <v>43301</v>
      </c>
      <c r="L98" s="88" t="str">
        <f ca="1">IFERROR(IF(K98="","DATA INVÁLIDA",IF(AND(TODAY()-K98&gt;=548,OR(B98="H",B98="H1.1")),"VENCIDA",IF(AND(TODAY()-K98&lt;548,OR(B98="H",B98="H1.1")),"EM DIA",IF(AND(TODAY()-K98&gt;=730,OR(B98="A",B98="A1.1",B98="A1",B98="A2",B98="A3",B98="B",B98="B1",B98="B1.1",B98="B2",B98="D2",B98="D2.1",B98="E3")),"VENCIDA",IF(AND(TODAY()-K98&lt;730,OR(B98="A",B98="A1.1",B98="A1",B98="A2",B98="A3",B98="B",B98="B1",B98="B1.1",B98="B2",B98="D2",B98="D2.1",B98="E3")),"EM DIA",IF(AND(TODAY()-K98&gt;=1095,OR(B98="D",B98="D1.1",B98="D1",B98="E",B98="E1",B98="E1.1",B98="E2")),"VENCIDA",IF(AND(TODAY()-K98&lt;1095,OR(B98="D",B98="D1.1",B98="D1",B98="E",B98="E1",B98="E1.1",B98="E2")),"EM DIA",IF(AND(TODAY()-K98&gt;=1460,B98="F2"),"VENCIDA",IF(AND(TODAY()-K98&lt;1460,B98="F2"),"EM DIA",IF(AND(TODAY()-K98&gt;=2555,OR(B98="F",B98="F1")),"VENCIDA",IF(AND(TODAY()-K98&lt;K1202555,OR(B98="F",B98="F1")),"EM DIA",IF(AND(TODAY()-K98&gt;=1825,OR(B98="G",B98="G0",B98="G1",B98="G1.1",B98="G1.2",B98="G1.3",B98="G1.4",B98="G1.5",B98="G1.7")),"VENCIDA",IF(AND(TODAY()-K98&lt;1825,OR(B98="G",B98="G0",B98="G1",B98="G1.1",B98="G1.2",B98="G1.3",B98="G1.4",B98="G1.5",B98="G1.7")),"EM DIA",""))))))))))))),"-")</f>
        <v>VENCIDA</v>
      </c>
      <c r="M98" s="81">
        <f>IFERROR(IF(K98="","DATA INVÁLIDA",IF(OR(B98="H",B98="H1.1"),EDATE(K98,18),IF(OR(B98="A",B98="A1.1",B98="A1",B98="A2",B98="A3",B98="B",B98="B1",B98="B1.1",B98="B2",B98="D2",B98="D2.1",B98="E3"),EDATE(K98,24),IF(OR(B98="D",B98="D1.1",B98="D1",B98="E",B98="E1",B98="E1.1",B98="E2"),EDATE(K98,36),IF(B98="F2",EDATE(K98,48),IF(OR(B98="F",B98="F1"),EDATE(K98,84),IF(OR(B98="G",B98="G0",B98="G1",B98="G1.1",B98="G1.2",B98="G1.3",B98="G1.4",B98="G1.5",B98="G1.7"),EDATE(K98,60),""))))))),"-")</f>
        <v>44032</v>
      </c>
      <c r="N98" s="63"/>
      <c r="O98" s="64"/>
      <c r="P98" s="64"/>
      <c r="Q98" s="64"/>
      <c r="R98" s="64"/>
      <c r="S98" s="64"/>
      <c r="T98" s="64"/>
      <c r="U98" s="64"/>
      <c r="V98" s="64"/>
    </row>
    <row r="99" spans="1:23" x14ac:dyDescent="0.25">
      <c r="A99" s="83">
        <v>6</v>
      </c>
      <c r="B99" s="84" t="s">
        <v>35</v>
      </c>
      <c r="C99" s="84" t="s">
        <v>36</v>
      </c>
      <c r="D99" s="33" t="s">
        <v>678</v>
      </c>
      <c r="E99" s="84" t="s">
        <v>506</v>
      </c>
      <c r="F99" s="85">
        <v>8500</v>
      </c>
      <c r="G99" s="85"/>
      <c r="H99" s="83"/>
      <c r="I99" s="86" t="s">
        <v>39</v>
      </c>
      <c r="J99" s="86" t="s">
        <v>61</v>
      </c>
      <c r="K99" s="87">
        <v>45061</v>
      </c>
      <c r="L99" s="88" t="s">
        <v>251</v>
      </c>
      <c r="M99" s="81">
        <f>IFERROR(IF(K99="","DATA INVÁLIDA",IF(OR(B99="H",B99="H1.1"),EDATE(K99,18),IF(OR(B99="A",B99="A1.1",B99="A1",B99="A2",B99="A3",B99="B",B99="B1",B99="B1.1",B99="B2",B99="D2",B99="D2.1",B99="E3"),EDATE(K99,24),IF(OR(B99="D",B99="D1.1",B99="D1",B99="E",B99="E1",B99="E1.1",B99="E2"),EDATE(K99,36),IF(B99="F2",EDATE(K99,48),IF(OR(B99="F",B99="F1"),EDATE(K99,84),IF(OR(B99="G",B99="G0",B99="G1",B99="G1.1",B99="G1.2",B99="G1.3",B99="G1.4",B99="G1.5",B99="G1.7"),EDATE(K99,60),""))))))),"-")</f>
        <v>46157</v>
      </c>
      <c r="N99" s="63"/>
      <c r="O99" s="64"/>
      <c r="P99" s="64"/>
      <c r="Q99" s="64"/>
      <c r="R99" s="64"/>
      <c r="S99" s="64"/>
      <c r="T99" s="64"/>
      <c r="U99" s="64"/>
      <c r="V99" s="64"/>
    </row>
    <row r="100" spans="1:23" x14ac:dyDescent="0.25">
      <c r="A100" s="83">
        <v>7</v>
      </c>
      <c r="B100" s="84" t="s">
        <v>14</v>
      </c>
      <c r="C100" s="84" t="s">
        <v>21</v>
      </c>
      <c r="D100" s="84" t="s">
        <v>175</v>
      </c>
      <c r="E100" s="84" t="s">
        <v>754</v>
      </c>
      <c r="F100" s="85">
        <v>2255.08</v>
      </c>
      <c r="G100" s="85">
        <v>3522.39</v>
      </c>
      <c r="H100" s="83" t="s">
        <v>176</v>
      </c>
      <c r="I100" s="86" t="s">
        <v>51</v>
      </c>
      <c r="J100" s="86" t="s">
        <v>22</v>
      </c>
      <c r="K100" s="87">
        <v>43670</v>
      </c>
      <c r="L100" s="88" t="str">
        <f ca="1">IFERROR(IF(K100="","DATA INVÁLIDA",IF(AND(TODAY()-K100&gt;=548,OR(B100="H",B100="H1.1")),"VENCIDA",IF(AND(TODAY()-K100&lt;548,OR(B100="H",B100="H1.1")),"EM DIA",IF(AND(TODAY()-K100&gt;=730,OR(B100="A",B100="A1.1",B100="A1",B100="A2",B100="A3",B100="B",B100="B1",B100="B1.1",B100="B2",B100="D2",B100="D2.1",B100="E3")),"VENCIDA",IF(AND(TODAY()-K100&lt;730,OR(B100="A",B100="A1.1",B100="A1",B100="A2",B100="A3",B100="B",B100="B1",B100="B1.1",B100="B2",B100="D2",B100="D2.1",B100="E3")),"EM DIA",IF(AND(TODAY()-K100&gt;=1095,OR(B100="D",B100="D1.1",B100="D1",B100="E",B100="E1",B100="E1.1",B100="E2")),"VENCIDA",IF(AND(TODAY()-K100&lt;1095,OR(B100="D",B100="D1.1",B100="D1",B100="E",B100="E1",B100="E1.1",B100="E2")),"EM DIA",IF(AND(TODAY()-K100&gt;=1460,B100="F2"),"VENCIDA",IF(AND(TODAY()-K100&lt;1460,B100="F2"),"EM DIA",IF(AND(TODAY()-K100&gt;=2555,OR(B100="F",B100="F1")),"VENCIDA",IF(AND(TODAY()-K100&lt;2555,OR(B100="F",B100="F1")),"EM DIA",IF(AND(TODAY()-K100&gt;=1825,OR(B100="G",B100="G0",B100="G1",B100="G1.1",B100="G1.2",B100="G1.3",B100="G1.4",B100="G1.5",B100="G1.7")),"VENCIDA",IF(AND(TODAY()-K100&lt;1825,OR(B100="G",B100="G0",B100="G1",B100="G1.1",B100="G1.2",B100="G1.3",B100="G1.4",B100="G1.5",B100="G1.7")),"EM DIA",""))))))))))))),"-")</f>
        <v>VENCIDA</v>
      </c>
      <c r="M100" s="81">
        <f>IFERROR(IF(K100="","DATA INVÁLIDA",IF(OR(B100="H",B100="H1.1"),EDATE(K100,18),IF(OR(B100="A",B100="A1.1",B100="A1",B100="A2",B100="A3",B100="B",B100="B1",B100="B1.1",B100="B2",B100="D2",B100="D2.1",B100="E3"),EDATE(K100,24),IF(OR(B100="D",B100="D1.1",B100="D1",B100="E",B100="E1",B100="E1.1",B100="E2"),EDATE(K100,36),IF(B100="F2",EDATE(K100,48),IF(OR(B100="F",B100="F1"),EDATE(K100,84),IF(OR(B100="G",B100="G0",B100="G1",B100="G1.1",B100="G1.2",B100="G1.3",B100="G1.4",B100="G1.5",B100="G1.7"),EDATE(K100,60),""))))))),"-")</f>
        <v>44401</v>
      </c>
      <c r="N100" s="63"/>
      <c r="O100" s="64"/>
      <c r="P100" s="64"/>
      <c r="Q100" s="64"/>
      <c r="R100" s="64"/>
      <c r="S100" s="64"/>
      <c r="T100" s="64"/>
      <c r="U100" s="64"/>
      <c r="V100" s="64"/>
    </row>
    <row r="101" spans="1:23" x14ac:dyDescent="0.25">
      <c r="A101" s="83">
        <v>8</v>
      </c>
      <c r="B101" s="84" t="s">
        <v>14</v>
      </c>
      <c r="C101" s="84" t="s">
        <v>21</v>
      </c>
      <c r="D101" s="84" t="s">
        <v>177</v>
      </c>
      <c r="E101" s="84" t="s">
        <v>168</v>
      </c>
      <c r="F101" s="85">
        <v>2255.08</v>
      </c>
      <c r="G101" s="85">
        <v>3522.39</v>
      </c>
      <c r="H101" s="83" t="s">
        <v>178</v>
      </c>
      <c r="I101" s="86" t="s">
        <v>51</v>
      </c>
      <c r="J101" s="86" t="s">
        <v>22</v>
      </c>
      <c r="K101" s="87">
        <v>43707</v>
      </c>
      <c r="L101" s="88" t="str">
        <f ca="1">IFERROR(IF(K101="","DATA INVÁLIDA",IF(AND(TODAY()-K101&gt;=548,OR(B101="H",B101="H1.1")),"VENCIDA",IF(AND(TODAY()-K101&lt;548,OR(B101="H",B101="H1.1")),"EM DIA",IF(AND(TODAY()-K101&gt;=730,OR(B101="A",B101="A1.1",B101="A1",B101="A2",B101="A3",B101="B",B101="B1",B101="B1.1",B101="B2",B101="D2",B101="D2.1",B101="E3")),"VENCIDA",IF(AND(TODAY()-K101&lt;730,OR(B101="A",B101="A1.1",B101="A1",B101="A2",B101="A3",B101="B",B101="B1",B101="B1.1",B101="B2",B101="D2",B101="D2.1",B101="E3")),"EM DIA",IF(AND(TODAY()-K101&gt;=1095,OR(B101="D",B101="D1.1",B101="D1",B101="E",B101="E1",B101="E1.1",B101="E2")),"VENCIDA",IF(AND(TODAY()-K101&lt;1095,OR(B101="D",B101="D1.1",B101="D1",B101="E",B101="E1",B101="E1.1",B101="E2")),"EM DIA",IF(AND(TODAY()-K101&gt;=1460,B101="F2"),"VENCIDA",IF(AND(TODAY()-K101&lt;1460,B101="F2"),"EM DIA",IF(AND(TODAY()-K101&gt;=2555,OR(B101="F",B101="F1")),"VENCIDA",IF(AND(TODAY()-K101&lt;2555,OR(B101="F",B101="F1")),"EM DIA",IF(AND(TODAY()-K101&gt;=1825,OR(B101="G",B101="G0",B101="G1",B101="G1.1",B101="G1.2",B101="G1.3",B101="G1.4",B101="G1.5",B101="G1.7")),"VENCIDA",IF(AND(TODAY()-K101&lt;1825,OR(B101="G",B101="G0",B101="G1",B101="G1.1",B101="G1.2",B101="G1.3",B101="G1.4",B101="G1.5",B101="G1.7")),"EM DIA",""))))))))))))),"-")</f>
        <v>VENCIDA</v>
      </c>
      <c r="M101" s="81">
        <f>IFERROR(IF(K101="","DATA INVÁLIDA",IF(OR(B101="H",B101="H1.1"),EDATE(K101,18),IF(OR(B101="A",B101="A1.1",B101="A1",B101="A2",B101="A3",B101="B",B101="B1",B101="B1.1",B101="B2",B101="D2",B101="D2.1",B101="E3"),EDATE(K101,24),IF(OR(B101="D",B101="D1.1",B101="D1",B101="E",B101="E1",B101="E1.1",B101="E2"),EDATE(K101,36),IF(B101="F2",EDATE(K101,48),IF(OR(B101="F",B101="F1"),EDATE(K101,84),IF(OR(B101="G",B101="G0",B101="G1",B101="G1.1",B101="G1.2",B101="G1.3",B101="G1.4",B101="G1.5",B101="G1.7"),EDATE(K101,60),""))))))),"-")</f>
        <v>44438</v>
      </c>
      <c r="N101" s="63"/>
      <c r="O101" s="64"/>
      <c r="P101" s="64"/>
      <c r="Q101" s="64"/>
      <c r="R101" s="64"/>
      <c r="S101" s="64"/>
      <c r="T101" s="64"/>
      <c r="U101" s="64"/>
      <c r="V101" s="64"/>
    </row>
    <row r="102" spans="1:23" x14ac:dyDescent="0.25">
      <c r="A102" s="83">
        <v>9</v>
      </c>
      <c r="B102" s="84" t="s">
        <v>578</v>
      </c>
      <c r="C102" s="84" t="s">
        <v>23</v>
      </c>
      <c r="D102" s="84" t="s">
        <v>113</v>
      </c>
      <c r="E102" s="84" t="s">
        <v>193</v>
      </c>
      <c r="F102" s="85">
        <v>13240.9</v>
      </c>
      <c r="G102" s="85" t="s">
        <v>17</v>
      </c>
      <c r="H102" s="83"/>
      <c r="I102" s="86" t="s">
        <v>114</v>
      </c>
      <c r="J102" s="86" t="s">
        <v>108</v>
      </c>
      <c r="K102" s="87">
        <v>42570</v>
      </c>
      <c r="L102" s="88" t="s">
        <v>597</v>
      </c>
      <c r="M102" s="81"/>
      <c r="N102" s="63"/>
      <c r="O102" s="64"/>
      <c r="P102" s="64"/>
      <c r="Q102" s="64"/>
      <c r="R102" s="64"/>
      <c r="S102" s="64"/>
      <c r="T102" s="64"/>
      <c r="U102" s="64"/>
      <c r="V102" s="64"/>
    </row>
    <row r="103" spans="1:23" x14ac:dyDescent="0.25">
      <c r="A103" s="83">
        <v>10</v>
      </c>
      <c r="B103" s="84" t="s">
        <v>35</v>
      </c>
      <c r="C103" s="84" t="s">
        <v>36</v>
      </c>
      <c r="D103" s="84" t="s">
        <v>658</v>
      </c>
      <c r="E103" s="84" t="s">
        <v>25</v>
      </c>
      <c r="F103" s="85">
        <v>8500</v>
      </c>
      <c r="G103" s="85" t="str">
        <f>IF(COUNTA(H103)=1,VLOOKUP(B103,'[1]CUSTOS VEICULO-MOTORISTA'!$A$2:$C$17,3,FALSE),"-")</f>
        <v>-</v>
      </c>
      <c r="H103" s="83"/>
      <c r="I103" s="86" t="s">
        <v>82</v>
      </c>
      <c r="J103" s="86" t="s">
        <v>22</v>
      </c>
      <c r="K103" s="87">
        <v>44960</v>
      </c>
      <c r="L103" s="88" t="str">
        <f ca="1">IFERROR(IF(K103="","DATA INVÁLIDA",IF(AND(TODAY()-K103&gt;=548,OR(B103="H",B103="H1.1")),"VENCIDA",IF(AND(TODAY()-K103&lt;548,OR(B103="H",B103="H1.1")),"EM DIA",IF(AND(TODAY()-K103&gt;=730,OR(B103="A",B103="A1.1",B103="A1",B103="A2",B103="A3",B103="B",B103="B1",B103="B1.1",B103="B2",B103="D2",B103="D2.1",B103="E3")),"VENCIDA",IF(AND(TODAY()-K103&lt;730,OR(B103="A",B103="A1.1",B103="A1",B103="A2",B103="A3",B103="B",B103="B1",B103="B1.1",B103="B2",B103="D2",B103="D2.1",B103="E3")),"EM DIA",IF(AND(TODAY()-K103&gt;=1095,OR(B103="D",B103="D1.1",B103="D1",B103="E",B103="E1",B103="E1.1",B103="E2")),"VENCIDA",IF(AND(TODAY()-K103&lt;1095,OR(B103="D",B103="D1.1",B103="D1",B103="E",B103="E1",B103="E1.1",B103="E2")),"EM DIA",IF(AND(TODAY()-K103&gt;=1460,B103="F2"),"VENCIDA",IF(AND(TODAY()-K103&lt;1460,B103="F2"),"EM DIA",IF(AND(TODAY()-K103&gt;=2555,OR(B103="F",B103="F1")),"VENCIDA",IF(AND(TODAY()-K103&lt;2555,OR(B103="F",B103="F1")),"EM DIA",IF(AND(TODAY()-K103&gt;=1825,OR(B103="G",B103="G0",B103="G1",B103="G1.1",B103="G1.2",B103="G1.3",B103="G1.4",B103="G1.5",B103="G1.7")),"VENCIDA",IF(AND(TODAY()-K103&lt;1825,OR(B103="G",B103="G0",B103="G1",B103="G1.1",B103="G1.2",B103="G1.3",B103="G1.4",B103="G1.5",B103="G1.7")),"EM DIA",""))))))))))))),"-")</f>
        <v>EM DIA</v>
      </c>
      <c r="M103" s="81">
        <f>IFERROR(IF(K103="","DATA INVÁLIDA",IF(OR(B103="H",B103="H1.1"),EDATE(K103,18),IF(OR(B103="A",B103="A1.1",B103="A1",B103="A2",B103="A3",B103="B",B103="B1",B103="B1.1",B103="B2",B103="D2",B103="D2.1",B103="E3"),EDATE(K103,24),IF(OR(B103="D",B103="D1.1",B103="D1",B103="E",B103="E1",B103="E1.1",B103="E2"),EDATE(K103,36),IF(B103="F2",EDATE(K103,48),IF(OR(B103="F",B103="F1"),EDATE(K103,84),IF(OR(B103="G",B103="G0",B103="G1",B103="G1.1",B103="G1.2",B103="G1.3",B103="G1.4",B103="G1.5",B103="G1.7"),EDATE(K103,60),""))))))),"-")</f>
        <v>46056</v>
      </c>
      <c r="N103" s="63"/>
      <c r="O103" s="64"/>
      <c r="P103" s="64"/>
      <c r="Q103" s="64"/>
      <c r="R103" s="64"/>
      <c r="S103" s="64"/>
      <c r="T103" s="64"/>
      <c r="U103" s="64"/>
      <c r="V103" s="64"/>
    </row>
    <row r="104" spans="1:23" ht="37.5" x14ac:dyDescent="0.25">
      <c r="A104" s="83">
        <v>11</v>
      </c>
      <c r="B104" s="84" t="s">
        <v>159</v>
      </c>
      <c r="C104" s="90" t="s">
        <v>523</v>
      </c>
      <c r="D104" s="90" t="s">
        <v>163</v>
      </c>
      <c r="E104" s="85" t="s">
        <v>497</v>
      </c>
      <c r="F104" s="85">
        <v>18806.939999999999</v>
      </c>
      <c r="G104" s="85">
        <v>4735.3100000000004</v>
      </c>
      <c r="H104" s="84" t="s">
        <v>513</v>
      </c>
      <c r="I104" s="86" t="s">
        <v>162</v>
      </c>
      <c r="J104" s="104" t="s">
        <v>22</v>
      </c>
      <c r="K104" s="87">
        <v>41641</v>
      </c>
      <c r="L104" s="88" t="str">
        <f ca="1">IFERROR(IF(K104="","DATA INVÁLIDA",IF(AND(TODAY()-K104&gt;=548,OR(B104="H",B104="H1.1")),"VENCIDA",IF(AND(TODAY()-K104&lt;548,OR(B104="H",B104="H1.1")),"EM DIA",IF(AND(TODAY()-K104&gt;=730,OR(B104="A",B104="A1.1",B104="A1",B104="A2",B104="A3",B104="B",B104="B1",B104="B1.1",B104="B2",B104="D2",B104="D2.1",B104="E3")),"VENCIDA",IF(AND(TODAY()-K104&lt;730,OR(B104="A",B104="A1.1",B104="A1",B104="A2",B104="A3",B104="B",B104="B1",B104="B1.1",B104="B2",B104="D2",B104="D2.1",B104="E3")),"EM DIA",IF(AND(TODAY()-K104&gt;=1095,OR(B104="D",B104="D1.1",B104="D1",B104="E",B104="E1",B104="E1.1",B104="E2")),"VENCIDA",IF(AND(TODAY()-K104&lt;1095,OR(B104="D",B104="D1.1",B104="D1",B104="E",B104="E1",B104="E1.1",B104="E2")),"EM DIA",IF(AND(TODAY()-K104&gt;=1460,B104="F2"),"VENCIDA",IF(AND(TODAY()-K104&lt;1460,B104="F2"),"EM DIA",IF(AND(TODAY()-K104&gt;=2555,OR(B104="F",B104="F1")),"VENCIDA",IF(AND(TODAY()-K104&lt;2555,OR(B104="F",B104="F1")),"EM DIA",IF(AND(TODAY()-K104&gt;=1825,OR(B104="G",B104="G0",B104="G1",B104="G1.1",B104="G1.2",B104="G1.3",B104="G1.4",B104="G1.5",B104="G1.7")),"VENCIDA",IF(AND(TODAY()-K104&lt;1825,OR(B104="G",B104="G0",B104="G1",B104="G1.1",B104="G1.2",B104="G1.3",B104="G1.4",B104="G1.5",B104="G1.7")),"EM DIA",""))))))))))))),"-")</f>
        <v>VENCIDA</v>
      </c>
      <c r="M104" s="81">
        <v>43102</v>
      </c>
      <c r="N104" s="63"/>
      <c r="O104" s="64"/>
      <c r="P104" s="64"/>
      <c r="Q104" s="64"/>
      <c r="R104" s="64"/>
      <c r="S104" s="64"/>
      <c r="T104" s="64"/>
      <c r="U104" s="64"/>
      <c r="V104" s="64"/>
    </row>
    <row r="105" spans="1:23" x14ac:dyDescent="0.25">
      <c r="A105" s="257" t="s">
        <v>71</v>
      </c>
      <c r="B105" s="257"/>
      <c r="C105" s="257"/>
      <c r="D105" s="257"/>
      <c r="E105" s="257"/>
      <c r="F105" s="91">
        <f>SUM(F94:F104)</f>
        <v>93875.1</v>
      </c>
      <c r="G105" s="91">
        <f>SUM(G94:G104)</f>
        <v>16515.400000000001</v>
      </c>
      <c r="H105" s="93"/>
      <c r="I105" s="94"/>
      <c r="J105" s="94"/>
      <c r="K105" s="95"/>
      <c r="L105" s="96"/>
      <c r="M105" s="97"/>
      <c r="N105" s="63"/>
      <c r="O105" s="64"/>
      <c r="P105" s="64"/>
      <c r="Q105" s="64"/>
      <c r="R105" s="64"/>
      <c r="S105" s="64"/>
      <c r="T105" s="64"/>
      <c r="U105" s="64"/>
      <c r="V105" s="64"/>
    </row>
    <row r="106" spans="1:23" x14ac:dyDescent="0.25">
      <c r="A106" s="257" t="s">
        <v>72</v>
      </c>
      <c r="B106" s="257"/>
      <c r="C106" s="257"/>
      <c r="D106" s="257"/>
      <c r="E106" s="257"/>
      <c r="F106" s="257">
        <f>SUM(F105:G105)</f>
        <v>110390.5</v>
      </c>
      <c r="G106" s="257"/>
      <c r="H106" s="257"/>
      <c r="I106" s="93"/>
      <c r="J106" s="94"/>
      <c r="K106" s="94"/>
      <c r="L106" s="95"/>
      <c r="M106" s="96"/>
      <c r="N106" s="97"/>
      <c r="O106" s="63"/>
      <c r="P106" s="64"/>
      <c r="Q106" s="64"/>
      <c r="R106" s="64"/>
      <c r="S106" s="64"/>
      <c r="T106" s="64"/>
      <c r="U106" s="64"/>
      <c r="V106" s="64"/>
      <c r="W106" s="64"/>
    </row>
    <row r="107" spans="1:23" ht="21" x14ac:dyDescent="0.25">
      <c r="A107" s="258" t="s">
        <v>179</v>
      </c>
      <c r="B107" s="258"/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63"/>
      <c r="P107" s="64"/>
      <c r="Q107" s="64"/>
      <c r="R107" s="64"/>
      <c r="S107" s="64"/>
      <c r="T107" s="64"/>
      <c r="U107" s="64"/>
      <c r="V107" s="64"/>
      <c r="W107" s="64"/>
    </row>
    <row r="108" spans="1:23" ht="56.25" x14ac:dyDescent="0.25">
      <c r="A108" s="68" t="s">
        <v>1</v>
      </c>
      <c r="B108" s="68" t="s">
        <v>2</v>
      </c>
      <c r="C108" s="68" t="s">
        <v>3</v>
      </c>
      <c r="D108" s="68" t="s">
        <v>4</v>
      </c>
      <c r="E108" s="68" t="s">
        <v>5</v>
      </c>
      <c r="F108" s="72" t="s">
        <v>6</v>
      </c>
      <c r="G108" s="68" t="s">
        <v>7</v>
      </c>
      <c r="H108" s="68" t="s">
        <v>8</v>
      </c>
      <c r="I108" s="72" t="s">
        <v>9</v>
      </c>
      <c r="J108" s="72" t="s">
        <v>10</v>
      </c>
      <c r="K108" s="73" t="s">
        <v>11</v>
      </c>
      <c r="L108" s="68" t="s">
        <v>12</v>
      </c>
      <c r="M108" s="74" t="s">
        <v>13</v>
      </c>
      <c r="N108" s="63"/>
      <c r="O108" s="64"/>
      <c r="P108" s="64"/>
      <c r="Q108" s="64"/>
      <c r="R108" s="64"/>
      <c r="S108" s="64"/>
      <c r="T108" s="64"/>
      <c r="U108" s="64"/>
      <c r="V108" s="64"/>
    </row>
    <row r="109" spans="1:23" x14ac:dyDescent="0.25">
      <c r="A109" s="83">
        <v>1</v>
      </c>
      <c r="B109" s="84" t="s">
        <v>35</v>
      </c>
      <c r="C109" s="84" t="s">
        <v>123</v>
      </c>
      <c r="D109" s="164" t="s">
        <v>534</v>
      </c>
      <c r="E109" s="84" t="s">
        <v>184</v>
      </c>
      <c r="F109" s="98">
        <v>8500</v>
      </c>
      <c r="G109" s="98" t="str">
        <f>IF(COUNTA(H109)=1,VLOOKUP(B109,'[1]CUSTOS VEICULO-MOTORISTA'!$A$2:$C$17,3,FALSE),"-")</f>
        <v>-</v>
      </c>
      <c r="H109" s="83"/>
      <c r="I109" s="86" t="s">
        <v>185</v>
      </c>
      <c r="J109" s="86" t="s">
        <v>22</v>
      </c>
      <c r="K109" s="87">
        <v>42513</v>
      </c>
      <c r="L109" s="102" t="str">
        <f t="shared" ref="L109:L124" ca="1" si="9">IFERROR(IF(K109="","DATA INVÁLIDA",IF(AND(TODAY()-K109&gt;=548,OR(B109="H",B109="H1.1")),"VENCIDA",IF(AND(TODAY()-K109&lt;548,OR(B109="H",B109="H1.1")),"EM DIA",IF(AND(TODAY()-K109&gt;=730,OR(B109="A",B109="A1.1",B109="A1",B109="A2",B109="A3",B109="B",B109="B1",B109="B1.1",B109="B2",B109="D2",B109="D2.1",B109="E3")),"VENCIDA",IF(AND(TODAY()-K109&lt;730,OR(B109="A",B109="A1.1",B109="A1",B109="A2",B109="A3",B109="B",B109="B1",B109="B1.1",B109="B2",B109="D2",B109="D2.1",B109="E3")),"EM DIA",IF(AND(TODAY()-K109&gt;=1095,OR(B109="D",B109="D1.1",B109="D1",B109="E",B109="E1",B109="E1.1",B109="E2")),"VENCIDA",IF(AND(TODAY()-K109&lt;1095,OR(B109="D",B109="D1.1",B109="D1",B109="E",B109="E1",B109="E1.1",B109="E2")),"EM DIA",IF(AND(TODAY()-K109&gt;=1460,B109="F2"),"VENCIDA",IF(AND(TODAY()-K109&lt;1460,B109="F2"),"EM DIA",IF(AND(TODAY()-K109&gt;=2555,OR(B109="F",B109="F1")),"VENCIDA",IF(AND(TODAY()-K109&lt;2555,OR(B109="F",B109="F1")),"EM DIA",IF(AND(TODAY()-K109&gt;=1825,OR(B109="G",B109="G0",B109="G1",B109="G1.1",B109="G1.2",B109="G1.3",B109="G1.4",B109="G1.5",B109="G1.7")),"VENCIDA",IF(AND(TODAY()-K109&lt;1825,OR(B109="G",B109="G0",B109="G1",B109="G1.1",B109="G1.2",B109="G1.3",B109="G1.4",B109="G1.5",B109="G1.7")),"EM DIA",""))))))))))))),"-")</f>
        <v>VENCIDA</v>
      </c>
      <c r="M109" s="87">
        <f t="shared" ref="M109:M124" si="10">IFERROR(IF(K109="","DATA INVÁLIDA",IF(OR(B109="H",B109="H1.1"),EDATE(K109,18),IF(OR(B109="A",B109="A1.1",B109="A1",B109="A2",B109="A3",B109="B",B109="B1",B109="B1.1",B109="B2",B109="D2",B109="D2.1",B109="E3"),EDATE(K109,24),IF(OR(B109="D",B109="D1.1",B109="D1",B109="E",B109="E1",B109="E1.1",B109="E2"),EDATE(K109,36),IF(B109="F2",EDATE(K109,48),IF(OR(B109="F",B109="F1"),EDATE(K109,84),IF(OR(B109="G",B109="G0",B109="G1",B109="G1.1",B109="G1.2",B109="G1.3",B109="G1.4",B109="G1.5",B109="G1.7"),EDATE(K109,60),""))))))),"-")</f>
        <v>43608</v>
      </c>
      <c r="N109" s="63"/>
      <c r="O109" s="64"/>
      <c r="P109" s="64"/>
      <c r="Q109" s="64"/>
      <c r="R109" s="64"/>
      <c r="S109" s="64"/>
      <c r="T109" s="64"/>
      <c r="U109" s="64"/>
      <c r="V109" s="64"/>
    </row>
    <row r="110" spans="1:23" x14ac:dyDescent="0.25">
      <c r="A110" s="83">
        <v>2</v>
      </c>
      <c r="B110" s="84" t="s">
        <v>35</v>
      </c>
      <c r="C110" s="84" t="s">
        <v>36</v>
      </c>
      <c r="D110" s="164" t="s">
        <v>186</v>
      </c>
      <c r="E110" s="84" t="s">
        <v>193</v>
      </c>
      <c r="F110" s="98">
        <v>8500</v>
      </c>
      <c r="G110" s="98" t="str">
        <f>IF(COUNTA(H110)=1,VLOOKUP(B110,'[1]CUSTOS VEICULO-MOTORISTA'!$A$2:$C$17,3,FALSE),"-")</f>
        <v>-</v>
      </c>
      <c r="H110" s="83"/>
      <c r="I110" s="86" t="s">
        <v>39</v>
      </c>
      <c r="J110" s="86" t="s">
        <v>22</v>
      </c>
      <c r="K110" s="87">
        <v>43437</v>
      </c>
      <c r="L110" s="102" t="str">
        <f t="shared" ca="1" si="9"/>
        <v>VENCIDA</v>
      </c>
      <c r="M110" s="87">
        <f t="shared" si="10"/>
        <v>44533</v>
      </c>
      <c r="N110" s="63"/>
      <c r="O110" s="64"/>
      <c r="P110" s="64"/>
      <c r="Q110" s="64"/>
      <c r="R110" s="64"/>
      <c r="S110" s="64"/>
      <c r="T110" s="64"/>
      <c r="U110" s="64"/>
      <c r="V110" s="64"/>
    </row>
    <row r="111" spans="1:23" x14ac:dyDescent="0.25">
      <c r="A111" s="83">
        <v>3</v>
      </c>
      <c r="B111" s="84" t="s">
        <v>35</v>
      </c>
      <c r="C111" s="84" t="s">
        <v>36</v>
      </c>
      <c r="D111" s="164" t="s">
        <v>187</v>
      </c>
      <c r="E111" s="84" t="s">
        <v>188</v>
      </c>
      <c r="F111" s="98">
        <v>8500</v>
      </c>
      <c r="G111" s="98">
        <v>3522.39</v>
      </c>
      <c r="H111" s="83" t="s">
        <v>189</v>
      </c>
      <c r="I111" s="86" t="s">
        <v>39</v>
      </c>
      <c r="J111" s="86" t="s">
        <v>61</v>
      </c>
      <c r="K111" s="87">
        <v>43699</v>
      </c>
      <c r="L111" s="102" t="str">
        <f t="shared" ca="1" si="9"/>
        <v>VENCIDA</v>
      </c>
      <c r="M111" s="87">
        <f t="shared" si="10"/>
        <v>44795</v>
      </c>
      <c r="N111" s="63"/>
      <c r="O111" s="64"/>
      <c r="P111" s="64"/>
      <c r="Q111" s="64"/>
      <c r="R111" s="64"/>
      <c r="S111" s="64"/>
      <c r="T111" s="64"/>
      <c r="U111" s="64"/>
      <c r="V111" s="64"/>
    </row>
    <row r="112" spans="1:23" x14ac:dyDescent="0.25">
      <c r="A112" s="83">
        <v>4</v>
      </c>
      <c r="B112" s="84" t="s">
        <v>35</v>
      </c>
      <c r="C112" s="84" t="s">
        <v>36</v>
      </c>
      <c r="D112" s="164" t="s">
        <v>190</v>
      </c>
      <c r="E112" s="84" t="s">
        <v>193</v>
      </c>
      <c r="F112" s="98">
        <v>8500</v>
      </c>
      <c r="G112" s="98" t="str">
        <f>IF(COUNTA(H112)=1,VLOOKUP(B112,'[1]CUSTOS VEICULO-MOTORISTA'!$A$2:$C$17,3,FALSE),"-")</f>
        <v>-</v>
      </c>
      <c r="H112" s="83"/>
      <c r="I112" s="86" t="s">
        <v>39</v>
      </c>
      <c r="J112" s="86" t="s">
        <v>22</v>
      </c>
      <c r="K112" s="87">
        <v>43746</v>
      </c>
      <c r="L112" s="102" t="str">
        <f t="shared" ca="1" si="9"/>
        <v>VENCIDA</v>
      </c>
      <c r="M112" s="87">
        <f t="shared" si="10"/>
        <v>44842</v>
      </c>
      <c r="N112" s="63"/>
      <c r="O112" s="64"/>
      <c r="P112" s="64"/>
      <c r="Q112" s="64"/>
      <c r="R112" s="64"/>
      <c r="S112" s="64"/>
      <c r="T112" s="64"/>
      <c r="U112" s="64"/>
      <c r="V112" s="64"/>
    </row>
    <row r="113" spans="1:23" x14ac:dyDescent="0.25">
      <c r="A113" s="83">
        <v>5</v>
      </c>
      <c r="B113" s="84" t="s">
        <v>35</v>
      </c>
      <c r="C113" s="84" t="s">
        <v>123</v>
      </c>
      <c r="D113" s="164" t="s">
        <v>191</v>
      </c>
      <c r="E113" s="84" t="s">
        <v>524</v>
      </c>
      <c r="F113" s="98">
        <v>8500</v>
      </c>
      <c r="G113" s="98" t="str">
        <f>IF(COUNTA(H113)=1,VLOOKUP(B113,'[1]CUSTOS VEICULO-MOTORISTA'!$A$2:$C$17,3,FALSE),"-")</f>
        <v>-</v>
      </c>
      <c r="H113" s="83"/>
      <c r="I113" s="86" t="s">
        <v>89</v>
      </c>
      <c r="J113" s="86" t="s">
        <v>22</v>
      </c>
      <c r="K113" s="87">
        <v>44005</v>
      </c>
      <c r="L113" s="102" t="str">
        <f t="shared" ca="1" si="9"/>
        <v>VENCIDA</v>
      </c>
      <c r="M113" s="87">
        <f t="shared" si="10"/>
        <v>45100</v>
      </c>
      <c r="N113" s="63"/>
      <c r="O113" s="64"/>
      <c r="P113" s="64"/>
      <c r="Q113" s="64"/>
      <c r="R113" s="64"/>
      <c r="S113" s="64"/>
      <c r="T113" s="64"/>
      <c r="U113" s="64"/>
      <c r="V113" s="64"/>
    </row>
    <row r="114" spans="1:23" x14ac:dyDescent="0.25">
      <c r="A114" s="83">
        <v>6</v>
      </c>
      <c r="B114" s="84" t="s">
        <v>35</v>
      </c>
      <c r="C114" s="84" t="s">
        <v>36</v>
      </c>
      <c r="D114" s="164" t="s">
        <v>192</v>
      </c>
      <c r="E114" s="84" t="s">
        <v>492</v>
      </c>
      <c r="F114" s="98">
        <v>8500</v>
      </c>
      <c r="G114" s="98" t="str">
        <f>IF(COUNTA(H114)=1,VLOOKUP(B114,'[1]CUSTOS VEICULO-MOTORISTA'!$A$2:$C$17,3,FALSE),"-")</f>
        <v>-</v>
      </c>
      <c r="H114" s="83"/>
      <c r="I114" s="86" t="s">
        <v>39</v>
      </c>
      <c r="J114" s="86" t="s">
        <v>22</v>
      </c>
      <c r="K114" s="87">
        <v>44077</v>
      </c>
      <c r="L114" s="102" t="str">
        <f t="shared" ca="1" si="9"/>
        <v>VENCIDA</v>
      </c>
      <c r="M114" s="87">
        <f t="shared" si="10"/>
        <v>45172</v>
      </c>
      <c r="N114" s="63"/>
      <c r="O114" s="64"/>
      <c r="P114" s="64"/>
      <c r="Q114" s="64"/>
      <c r="R114" s="64"/>
      <c r="S114" s="64"/>
      <c r="T114" s="64"/>
      <c r="U114" s="64"/>
      <c r="V114" s="64"/>
    </row>
    <row r="115" spans="1:23" x14ac:dyDescent="0.25">
      <c r="A115" s="83">
        <v>7</v>
      </c>
      <c r="B115" s="84" t="s">
        <v>647</v>
      </c>
      <c r="C115" s="84" t="s">
        <v>21</v>
      </c>
      <c r="D115" s="164" t="s">
        <v>198</v>
      </c>
      <c r="E115" s="84" t="s">
        <v>193</v>
      </c>
      <c r="F115" s="98">
        <v>2255.08</v>
      </c>
      <c r="G115" s="98"/>
      <c r="H115" s="83"/>
      <c r="I115" s="86" t="s">
        <v>121</v>
      </c>
      <c r="J115" s="86" t="s">
        <v>22</v>
      </c>
      <c r="K115" s="87">
        <v>44754</v>
      </c>
      <c r="L115" s="102" t="str">
        <f t="shared" ca="1" si="9"/>
        <v>EM DIA</v>
      </c>
      <c r="M115" s="87">
        <f t="shared" si="10"/>
        <v>45485</v>
      </c>
      <c r="N115" s="63"/>
      <c r="O115" s="64"/>
      <c r="P115" s="64"/>
      <c r="Q115" s="64"/>
      <c r="R115" s="64"/>
      <c r="S115" s="64"/>
      <c r="T115" s="64"/>
      <c r="U115" s="64"/>
      <c r="V115" s="64"/>
    </row>
    <row r="116" spans="1:23" x14ac:dyDescent="0.25">
      <c r="A116" s="83">
        <v>8</v>
      </c>
      <c r="B116" s="84" t="s">
        <v>14</v>
      </c>
      <c r="C116" s="84" t="s">
        <v>21</v>
      </c>
      <c r="D116" s="84" t="s">
        <v>632</v>
      </c>
      <c r="E116" s="84" t="s">
        <v>193</v>
      </c>
      <c r="F116" s="98">
        <v>2255.08</v>
      </c>
      <c r="G116" s="98" t="str">
        <f>IF(COUNTA(H116)=1,VLOOKUP(B116,'[1]CUSTOS VEICULO-MOTORISTA'!$A$2:$C$17,3,FALSE),"-")</f>
        <v>-</v>
      </c>
      <c r="H116" s="83"/>
      <c r="I116" s="86">
        <v>2020</v>
      </c>
      <c r="J116" s="86" t="s">
        <v>22</v>
      </c>
      <c r="K116" s="87">
        <v>44939</v>
      </c>
      <c r="L116" s="102" t="str">
        <f t="shared" ca="1" si="9"/>
        <v>EM DIA</v>
      </c>
      <c r="M116" s="87">
        <f t="shared" si="10"/>
        <v>45670</v>
      </c>
      <c r="N116" s="63"/>
      <c r="O116" s="64"/>
      <c r="P116" s="64"/>
      <c r="Q116" s="64"/>
      <c r="R116" s="64"/>
      <c r="S116" s="64"/>
      <c r="T116" s="64"/>
      <c r="U116" s="64"/>
      <c r="V116" s="64"/>
    </row>
    <row r="117" spans="1:23" x14ac:dyDescent="0.25">
      <c r="A117" s="83">
        <v>9</v>
      </c>
      <c r="B117" s="84" t="s">
        <v>14</v>
      </c>
      <c r="C117" s="84" t="s">
        <v>21</v>
      </c>
      <c r="D117" s="164" t="s">
        <v>194</v>
      </c>
      <c r="E117" s="84" t="s">
        <v>492</v>
      </c>
      <c r="F117" s="98">
        <v>2255.08</v>
      </c>
      <c r="G117" s="98">
        <v>3522.39</v>
      </c>
      <c r="H117" s="83" t="s">
        <v>759</v>
      </c>
      <c r="I117" s="86" t="s">
        <v>121</v>
      </c>
      <c r="J117" s="86" t="s">
        <v>22</v>
      </c>
      <c r="K117" s="87">
        <v>45436</v>
      </c>
      <c r="L117" s="102" t="str">
        <f t="shared" ca="1" si="9"/>
        <v>EM DIA</v>
      </c>
      <c r="M117" s="87">
        <f t="shared" si="10"/>
        <v>46166</v>
      </c>
      <c r="N117" s="63"/>
      <c r="O117" s="64"/>
      <c r="P117" s="64"/>
      <c r="Q117" s="64"/>
      <c r="R117" s="64"/>
      <c r="S117" s="64"/>
      <c r="T117" s="64"/>
      <c r="U117" s="64"/>
      <c r="V117" s="64"/>
    </row>
    <row r="118" spans="1:23" x14ac:dyDescent="0.25">
      <c r="A118" s="83">
        <v>10</v>
      </c>
      <c r="B118" s="84" t="s">
        <v>42</v>
      </c>
      <c r="C118" s="84" t="s">
        <v>43</v>
      </c>
      <c r="D118" s="164" t="s">
        <v>648</v>
      </c>
      <c r="E118" s="84" t="s">
        <v>153</v>
      </c>
      <c r="F118" s="98">
        <v>2709.09</v>
      </c>
      <c r="G118" s="98">
        <v>3522.39</v>
      </c>
      <c r="H118" s="83" t="s">
        <v>764</v>
      </c>
      <c r="I118" s="86" t="s">
        <v>19</v>
      </c>
      <c r="J118" s="86" t="s">
        <v>22</v>
      </c>
      <c r="K118" s="87">
        <v>43153</v>
      </c>
      <c r="L118" s="102" t="str">
        <f t="shared" ca="1" si="9"/>
        <v>VENCIDA</v>
      </c>
      <c r="M118" s="87">
        <f t="shared" si="10"/>
        <v>43883</v>
      </c>
      <c r="N118" s="63"/>
      <c r="O118" s="64"/>
      <c r="P118" s="64"/>
      <c r="Q118" s="64"/>
      <c r="R118" s="64"/>
      <c r="S118" s="64"/>
      <c r="T118" s="64"/>
      <c r="U118" s="64"/>
      <c r="V118" s="64"/>
    </row>
    <row r="119" spans="1:23" x14ac:dyDescent="0.25">
      <c r="A119" s="83">
        <v>11</v>
      </c>
      <c r="B119" s="84" t="s">
        <v>14</v>
      </c>
      <c r="C119" s="84" t="s">
        <v>21</v>
      </c>
      <c r="D119" s="164" t="s">
        <v>196</v>
      </c>
      <c r="E119" s="84" t="s">
        <v>493</v>
      </c>
      <c r="F119" s="98">
        <v>2255.08</v>
      </c>
      <c r="G119" s="98">
        <v>3522.39</v>
      </c>
      <c r="H119" s="83" t="s">
        <v>197</v>
      </c>
      <c r="I119" s="86" t="s">
        <v>121</v>
      </c>
      <c r="J119" s="86" t="s">
        <v>22</v>
      </c>
      <c r="K119" s="87">
        <v>44574</v>
      </c>
      <c r="L119" s="102" t="str">
        <f t="shared" ca="1" si="9"/>
        <v>EM DIA</v>
      </c>
      <c r="M119" s="87">
        <f t="shared" si="10"/>
        <v>45304</v>
      </c>
      <c r="N119" s="63"/>
      <c r="O119" s="64"/>
      <c r="P119" s="64"/>
      <c r="Q119" s="64"/>
      <c r="R119" s="64"/>
      <c r="S119" s="64"/>
      <c r="T119" s="64"/>
      <c r="U119" s="64"/>
      <c r="V119" s="64"/>
    </row>
    <row r="120" spans="1:23" x14ac:dyDescent="0.25">
      <c r="A120" s="83">
        <v>12</v>
      </c>
      <c r="B120" s="84" t="s">
        <v>14</v>
      </c>
      <c r="C120" s="84" t="s">
        <v>21</v>
      </c>
      <c r="D120" s="164" t="s">
        <v>640</v>
      </c>
      <c r="E120" s="84" t="s">
        <v>506</v>
      </c>
      <c r="F120" s="98">
        <v>2255.08</v>
      </c>
      <c r="G120" s="98" t="str">
        <f>IF(COUNTA(H120)=1,VLOOKUP(B120,'[1]CUSTOS VEICULO-MOTORISTA'!$A$2:$C$17,3,FALSE),"-")</f>
        <v>-</v>
      </c>
      <c r="H120" s="83"/>
      <c r="I120" s="86" t="s">
        <v>121</v>
      </c>
      <c r="J120" s="86" t="s">
        <v>22</v>
      </c>
      <c r="K120" s="87">
        <v>44939</v>
      </c>
      <c r="L120" s="102" t="str">
        <f t="shared" ca="1" si="9"/>
        <v>EM DIA</v>
      </c>
      <c r="M120" s="87">
        <f t="shared" si="10"/>
        <v>45670</v>
      </c>
      <c r="N120" s="63"/>
      <c r="O120" s="64"/>
      <c r="P120" s="64"/>
      <c r="Q120" s="64"/>
      <c r="R120" s="64"/>
      <c r="S120" s="64"/>
      <c r="T120" s="64"/>
      <c r="U120" s="64"/>
      <c r="V120" s="64"/>
    </row>
    <row r="121" spans="1:23" x14ac:dyDescent="0.25">
      <c r="A121" s="83">
        <v>13</v>
      </c>
      <c r="B121" s="84" t="s">
        <v>14</v>
      </c>
      <c r="C121" s="84" t="s">
        <v>21</v>
      </c>
      <c r="D121" s="164" t="s">
        <v>638</v>
      </c>
      <c r="E121" s="84" t="s">
        <v>506</v>
      </c>
      <c r="F121" s="98">
        <v>2255.08</v>
      </c>
      <c r="G121" s="98" t="str">
        <f>IF(COUNTA(H121)=1,VLOOKUP(B121,'[1]CUSTOS VEICULO-MOTORISTA'!$A$2:$C$17,3,FALSE),"-")</f>
        <v>-</v>
      </c>
      <c r="H121" s="83"/>
      <c r="I121" s="86" t="s">
        <v>89</v>
      </c>
      <c r="J121" s="86" t="s">
        <v>22</v>
      </c>
      <c r="K121" s="87">
        <v>44939</v>
      </c>
      <c r="L121" s="102" t="str">
        <f t="shared" ca="1" si="9"/>
        <v>EM DIA</v>
      </c>
      <c r="M121" s="87">
        <f t="shared" si="10"/>
        <v>45670</v>
      </c>
      <c r="N121" s="63"/>
      <c r="O121" s="64"/>
      <c r="P121" s="64"/>
      <c r="Q121" s="64"/>
      <c r="R121" s="64"/>
      <c r="S121" s="64"/>
      <c r="T121" s="64"/>
      <c r="U121" s="64"/>
      <c r="V121" s="64"/>
    </row>
    <row r="122" spans="1:23" x14ac:dyDescent="0.25">
      <c r="A122" s="83">
        <v>14</v>
      </c>
      <c r="B122" s="84" t="s">
        <v>42</v>
      </c>
      <c r="C122" s="84" t="s">
        <v>43</v>
      </c>
      <c r="D122" s="164" t="s">
        <v>199</v>
      </c>
      <c r="E122" s="84" t="s">
        <v>506</v>
      </c>
      <c r="F122" s="98">
        <v>2709.09</v>
      </c>
      <c r="G122" s="98">
        <v>3522.39</v>
      </c>
      <c r="H122" s="83" t="s">
        <v>200</v>
      </c>
      <c r="I122" s="86" t="s">
        <v>19</v>
      </c>
      <c r="J122" s="86" t="s">
        <v>22</v>
      </c>
      <c r="K122" s="87">
        <v>43028</v>
      </c>
      <c r="L122" s="102" t="str">
        <f t="shared" ca="1" si="9"/>
        <v>VENCIDA</v>
      </c>
      <c r="M122" s="87">
        <f t="shared" si="10"/>
        <v>43758</v>
      </c>
      <c r="N122" s="63"/>
      <c r="O122" s="64"/>
      <c r="P122" s="64"/>
      <c r="Q122" s="64"/>
      <c r="R122" s="64"/>
      <c r="S122" s="64"/>
      <c r="T122" s="64"/>
      <c r="U122" s="64"/>
      <c r="V122" s="64"/>
    </row>
    <row r="123" spans="1:23" x14ac:dyDescent="0.25">
      <c r="A123" s="83">
        <v>15</v>
      </c>
      <c r="B123" s="84" t="s">
        <v>35</v>
      </c>
      <c r="C123" s="84" t="s">
        <v>36</v>
      </c>
      <c r="D123" s="164" t="s">
        <v>201</v>
      </c>
      <c r="E123" s="84" t="s">
        <v>506</v>
      </c>
      <c r="F123" s="98">
        <v>8500</v>
      </c>
      <c r="G123" s="98" t="str">
        <f>IF(COUNTA(H123)=1,VLOOKUP(B123,'[1]CUSTOS VEICULO-MOTORISTA'!$A$2:$C$17,3,FALSE),"-")</f>
        <v>-</v>
      </c>
      <c r="H123" s="83"/>
      <c r="I123" s="86" t="s">
        <v>39</v>
      </c>
      <c r="J123" s="86" t="s">
        <v>20</v>
      </c>
      <c r="K123" s="87">
        <v>44358</v>
      </c>
      <c r="L123" s="102" t="str">
        <f t="shared" ca="1" si="9"/>
        <v>EM DIA</v>
      </c>
      <c r="M123" s="87">
        <f t="shared" si="10"/>
        <v>45454</v>
      </c>
      <c r="N123" s="63"/>
      <c r="O123" s="64"/>
      <c r="P123" s="64"/>
      <c r="Q123" s="64"/>
      <c r="R123" s="64"/>
      <c r="S123" s="64"/>
      <c r="T123" s="64"/>
      <c r="U123" s="64"/>
      <c r="V123" s="64"/>
    </row>
    <row r="124" spans="1:23" x14ac:dyDescent="0.25">
      <c r="A124" s="83">
        <v>16</v>
      </c>
      <c r="B124" s="84" t="s">
        <v>14</v>
      </c>
      <c r="C124" s="84" t="s">
        <v>21</v>
      </c>
      <c r="D124" s="164" t="s">
        <v>636</v>
      </c>
      <c r="E124" s="84" t="s">
        <v>506</v>
      </c>
      <c r="F124" s="98">
        <v>2255.08</v>
      </c>
      <c r="G124" s="98" t="str">
        <f>IF(COUNTA(H124)=1,VLOOKUP(B124,'[1]CUSTOS VEICULO-MOTORISTA'!$A$2:$C$17,3,FALSE),"-")</f>
        <v>-</v>
      </c>
      <c r="H124" s="83"/>
      <c r="I124" s="86" t="s">
        <v>121</v>
      </c>
      <c r="J124" s="86" t="s">
        <v>108</v>
      </c>
      <c r="K124" s="87">
        <v>44939</v>
      </c>
      <c r="L124" s="102" t="str">
        <f t="shared" ca="1" si="9"/>
        <v>EM DIA</v>
      </c>
      <c r="M124" s="87">
        <f t="shared" si="10"/>
        <v>45670</v>
      </c>
      <c r="N124" s="63"/>
      <c r="O124" s="64"/>
      <c r="P124" s="64"/>
      <c r="Q124" s="64"/>
      <c r="R124" s="64"/>
      <c r="S124" s="64"/>
      <c r="T124" s="64"/>
      <c r="U124" s="64"/>
      <c r="V124" s="64"/>
    </row>
    <row r="125" spans="1:23" x14ac:dyDescent="0.25">
      <c r="A125" s="257" t="s">
        <v>71</v>
      </c>
      <c r="B125" s="257"/>
      <c r="C125" s="257"/>
      <c r="D125" s="257"/>
      <c r="E125" s="257"/>
      <c r="F125" s="91">
        <f>SUM(F109:F124)</f>
        <v>80703.740000000005</v>
      </c>
      <c r="G125" s="91">
        <f>SUM(G109:G124)</f>
        <v>17611.95</v>
      </c>
      <c r="H125" s="93"/>
      <c r="I125" s="94"/>
      <c r="J125" s="94"/>
      <c r="K125" s="95"/>
      <c r="L125" s="105"/>
      <c r="M125" s="97"/>
      <c r="N125" s="63"/>
      <c r="O125" s="64"/>
      <c r="P125" s="64"/>
      <c r="Q125" s="64"/>
      <c r="R125" s="64"/>
      <c r="S125" s="64"/>
      <c r="T125" s="64"/>
      <c r="U125" s="64"/>
      <c r="V125" s="64"/>
    </row>
    <row r="126" spans="1:23" x14ac:dyDescent="0.25">
      <c r="A126" s="257" t="s">
        <v>72</v>
      </c>
      <c r="B126" s="257"/>
      <c r="C126" s="257"/>
      <c r="D126" s="257"/>
      <c r="E126" s="257"/>
      <c r="F126" s="257">
        <f>SUM(F125,G125)</f>
        <v>98315.69</v>
      </c>
      <c r="G126" s="257"/>
      <c r="H126" s="257"/>
      <c r="I126" s="93"/>
      <c r="J126" s="94"/>
      <c r="K126" s="94"/>
      <c r="L126" s="95"/>
      <c r="M126" s="105"/>
      <c r="N126" s="97"/>
      <c r="O126" s="63"/>
      <c r="P126" s="64"/>
      <c r="Q126" s="64"/>
      <c r="R126" s="64"/>
      <c r="S126" s="64"/>
      <c r="T126" s="64"/>
      <c r="U126" s="64"/>
      <c r="V126" s="64"/>
      <c r="W126" s="64"/>
    </row>
    <row r="127" spans="1:23" ht="21" x14ac:dyDescent="0.25">
      <c r="A127" s="258" t="s">
        <v>203</v>
      </c>
      <c r="B127" s="258"/>
      <c r="C127" s="258"/>
      <c r="D127" s="258"/>
      <c r="E127" s="258"/>
      <c r="F127" s="258"/>
      <c r="G127" s="258"/>
      <c r="H127" s="258"/>
      <c r="I127" s="258"/>
      <c r="J127" s="258"/>
      <c r="K127" s="258"/>
      <c r="L127" s="258"/>
      <c r="M127" s="258"/>
      <c r="N127" s="258"/>
      <c r="O127" s="63"/>
      <c r="P127" s="64"/>
      <c r="Q127" s="64"/>
      <c r="R127" s="64"/>
      <c r="S127" s="64"/>
      <c r="T127" s="64"/>
      <c r="U127" s="64"/>
      <c r="V127" s="64"/>
      <c r="W127" s="64"/>
    </row>
    <row r="128" spans="1:23" ht="56.25" x14ac:dyDescent="0.25">
      <c r="A128" s="68" t="s">
        <v>1</v>
      </c>
      <c r="B128" s="68" t="s">
        <v>2</v>
      </c>
      <c r="C128" s="68" t="s">
        <v>3</v>
      </c>
      <c r="D128" s="68" t="s">
        <v>4</v>
      </c>
      <c r="E128" s="68" t="s">
        <v>5</v>
      </c>
      <c r="F128" s="72" t="s">
        <v>6</v>
      </c>
      <c r="G128" s="68" t="s">
        <v>7</v>
      </c>
      <c r="H128" s="68" t="s">
        <v>8</v>
      </c>
      <c r="I128" s="72" t="s">
        <v>9</v>
      </c>
      <c r="J128" s="72" t="s">
        <v>10</v>
      </c>
      <c r="K128" s="73" t="s">
        <v>11</v>
      </c>
      <c r="L128" s="68" t="s">
        <v>12</v>
      </c>
      <c r="M128" s="74" t="s">
        <v>13</v>
      </c>
      <c r="N128" s="63"/>
      <c r="O128" s="64"/>
      <c r="P128" s="64"/>
      <c r="Q128" s="64"/>
      <c r="R128" s="64"/>
      <c r="S128" s="64"/>
      <c r="T128" s="64"/>
      <c r="U128" s="64"/>
      <c r="V128" s="64"/>
    </row>
    <row r="129" spans="1:22" x14ac:dyDescent="0.25">
      <c r="A129" s="83">
        <v>1</v>
      </c>
      <c r="B129" s="84" t="s">
        <v>27</v>
      </c>
      <c r="C129" s="84" t="s">
        <v>28</v>
      </c>
      <c r="D129" s="84" t="s">
        <v>204</v>
      </c>
      <c r="E129" s="90" t="s">
        <v>520</v>
      </c>
      <c r="F129" s="85">
        <v>1112</v>
      </c>
      <c r="G129" s="98" t="str">
        <f>IF(COUNTA(H129)=1,VLOOKUP(B129,'[1]CUSTOS VEICULO-MOTORISTA'!$A$2:$C$17,3,FALSE),"-")</f>
        <v>-</v>
      </c>
      <c r="H129" s="83"/>
      <c r="I129" s="86" t="s">
        <v>41</v>
      </c>
      <c r="J129" s="86" t="s">
        <v>93</v>
      </c>
      <c r="K129" s="87">
        <v>43753</v>
      </c>
      <c r="L129" s="88" t="str">
        <f t="shared" ref="L129:L172" ca="1" si="11">IFERROR(IF(K129="","DATA INVÁLIDA",IF(AND(TODAY()-K129&gt;=548,OR(B129="H",B129="H1.1")),"VENCIDA",IF(AND(TODAY()-K129&lt;548,OR(B129="H",B129="H1.1")),"EM DIA",IF(AND(TODAY()-K129&gt;=730,OR(B129="A",B129="A1.1",B129="A1",B129="A2",B129="A3",B129="B",B129="B1",B129="B1.1",B129="B2",B129="D2",B129="D2.1",B129="E3")),"VENCIDA",IF(AND(TODAY()-K129&lt;730,OR(B129="A",B129="A1.1",B129="A1",B129="A2",B129="A3",B129="B",B129="B1",B129="B1.1",B129="B2",B129="D2",B129="D2.1",B129="E3")),"EM DIA",IF(AND(TODAY()-K129&gt;=1095,OR(B129="D",B129="D1.1",B129="D1",B129="E",B129="E1",B129="E1.1",B129="E2")),"VENCIDA",IF(AND(TODAY()-K129&lt;1095,OR(B129="D",B129="D1.1",B129="D1",B129="E",B129="E1",B129="E1.1",B129="E2")),"EM DIA",IF(AND(TODAY()-K129&gt;=1460,B129="F2"),"VENCIDA",IF(AND(TODAY()-K129&lt;1460,B129="F2"),"EM DIA",IF(AND(TODAY()-K129&gt;=2555,OR(B129="F",B129="F1")),"VENCIDA",IF(AND(TODAY()-K129&lt;2555,OR(B129="F",B129="F1")),"EM DIA",IF(AND(TODAY()-K129&gt;=1825,OR(B129="G",B129="G0",B129="G1",B129="G1.1",B129="G1.2",B129="G1.3",B129="G1.4",B129="G1.5",B129="G1.7")),"VENCIDA",IF(AND(TODAY()-K129&lt;1825,OR(B129="G",B129="G0",B129="G1",B129="G1.1",B129="G1.2",B129="G1.3",B129="G1.4",B129="G1.5",B129="G1.7")),"EM DIA",""))))))))))))),"-")</f>
        <v>VENCIDA</v>
      </c>
      <c r="M129" s="87">
        <f>IFERROR(IF(K129="","DATA INVÁLIDA",IF(OR(B129="H",B129="H1.1"),EDATE(K129,18),IF(OR(B129="A",B129="A1.1",B129="A1",B129="A2",B129="A3",B129="B",B129="B1",B129="B1.1",B129="B2",B129="D2",B129="D2.1",B129="E3"),EDATE(K129,24),IF(OR(B129="D",B129="D1.1",B129="D1",B129="E",B129="E1",B129="E1.1",B129="E2"),EDATE(K129,36),IF(B129="F2",EDATE(K129,48),IF(OR(B129="F",B129="F1"),EDATE(K129,84),IF(OR(B129="G",B129="G0",B129="G1",B129="G1.1",B129="G1.2",B129="G1.3",B129="G1.4",B129="G1.5",B129="G1.7"),EDATE(K129,60),""))))))),"-")</f>
        <v>44301</v>
      </c>
      <c r="N129" s="63"/>
      <c r="O129" s="64"/>
      <c r="P129" s="64"/>
      <c r="Q129" s="64"/>
      <c r="R129" s="64"/>
      <c r="S129" s="64"/>
      <c r="T129" s="64"/>
      <c r="U129" s="64"/>
      <c r="V129" s="64"/>
    </row>
    <row r="130" spans="1:22" x14ac:dyDescent="0.25">
      <c r="A130" s="83">
        <v>2</v>
      </c>
      <c r="B130" s="84" t="s">
        <v>205</v>
      </c>
      <c r="C130" s="84" t="s">
        <v>28</v>
      </c>
      <c r="D130" s="84" t="s">
        <v>206</v>
      </c>
      <c r="E130" s="90" t="s">
        <v>526</v>
      </c>
      <c r="F130" s="85">
        <v>1112</v>
      </c>
      <c r="G130" s="98"/>
      <c r="H130" s="83"/>
      <c r="I130" s="86" t="s">
        <v>41</v>
      </c>
      <c r="J130" s="86" t="s">
        <v>93</v>
      </c>
      <c r="K130" s="87">
        <v>43648</v>
      </c>
      <c r="L130" s="88" t="str">
        <f t="shared" ca="1" si="11"/>
        <v>VENCIDA</v>
      </c>
      <c r="M130" s="87">
        <v>44379</v>
      </c>
      <c r="N130" s="63"/>
      <c r="O130" s="64"/>
      <c r="P130" s="64"/>
      <c r="Q130" s="64"/>
      <c r="R130" s="64"/>
      <c r="S130" s="64"/>
      <c r="T130" s="64"/>
      <c r="U130" s="64"/>
      <c r="V130" s="64"/>
    </row>
    <row r="131" spans="1:22" x14ac:dyDescent="0.25">
      <c r="A131" s="83">
        <v>3</v>
      </c>
      <c r="B131" s="84" t="s">
        <v>27</v>
      </c>
      <c r="C131" s="84" t="s">
        <v>28</v>
      </c>
      <c r="D131" s="84" t="s">
        <v>207</v>
      </c>
      <c r="E131" s="178" t="s">
        <v>682</v>
      </c>
      <c r="F131" s="85">
        <v>1112</v>
      </c>
      <c r="G131" s="101" t="str">
        <f>IF(COUNTA(H131)=1,VLOOKUP(B131,'[1]CUSTOS VEICULO-MOTORISTA'!$A$2:$C$17,3,FALSE),"-")</f>
        <v>-</v>
      </c>
      <c r="H131" s="83"/>
      <c r="I131" s="86" t="s">
        <v>41</v>
      </c>
      <c r="J131" s="86" t="s">
        <v>93</v>
      </c>
      <c r="K131" s="87">
        <v>43762</v>
      </c>
      <c r="L131" s="88" t="str">
        <f t="shared" ca="1" si="11"/>
        <v>VENCIDA</v>
      </c>
      <c r="M131" s="87">
        <f>IFERROR(IF(K131="","DATA INVÁLIDA",IF(OR(B131="H",B131="H1.1"),EDATE(K131,18),IF(OR(B131="A",B131="A1.1",B131="A1",B131="A2",B131="A3",B131="B",B131="B1",B131="B1.1",B131="B2",B131="D2",B131="D2.1",B131="E3"),EDATE(K131,24),IF(OR(B131="D",B131="D1.1",B131="D1",B131="E",B131="E1",B131="E1.1",B131="E2"),EDATE(K131,36),IF(B131="F2",EDATE(K131,48),IF(OR(B131="F",B131="F1"),EDATE(K131,84),IF(OR(B131="G",B131="G0",B131="G1",B131="G1.1",B131="G1.2",B131="G1.3",B131="G1.4",B131="G1.5",B131="G1.7"),EDATE(K131,60),""))))))),"-")</f>
        <v>44310</v>
      </c>
      <c r="N131" s="63"/>
      <c r="O131" s="64"/>
      <c r="P131" s="64"/>
      <c r="Q131" s="64"/>
      <c r="R131" s="64"/>
      <c r="S131" s="64"/>
      <c r="T131" s="64"/>
      <c r="U131" s="64"/>
      <c r="V131" s="64"/>
    </row>
    <row r="132" spans="1:22" x14ac:dyDescent="0.25">
      <c r="A132" s="83">
        <v>4</v>
      </c>
      <c r="B132" s="84" t="s">
        <v>42</v>
      </c>
      <c r="C132" s="84" t="s">
        <v>43</v>
      </c>
      <c r="D132" s="84" t="s">
        <v>728</v>
      </c>
      <c r="E132" s="90" t="s">
        <v>492</v>
      </c>
      <c r="F132" s="85">
        <v>2709.09</v>
      </c>
      <c r="G132" s="101" t="str">
        <f>IF(COUNTA(H132)=1,VLOOKUP(B132,'[1]CUSTOS VEICULO-MOTORISTA'!$A$2:$C$17,3,FALSE),"-")</f>
        <v>-</v>
      </c>
      <c r="H132" s="83"/>
      <c r="I132" s="86" t="s">
        <v>112</v>
      </c>
      <c r="J132" s="86" t="s">
        <v>22</v>
      </c>
      <c r="K132" s="87">
        <v>45090</v>
      </c>
      <c r="L132" s="88" t="str">
        <f t="shared" ca="1" si="11"/>
        <v>EM DIA</v>
      </c>
      <c r="M132" s="87">
        <f>IFERROR(IF(K132="","DATA INVÁLIDA",IF(OR(B132="H",B132="H1.1"),EDATE(K132,18),IF(OR(B132="A",B132="A1.1",B132="A1",B132="A2",B132="A3",B132="B",B132="B1",B132="B1.1",B132="B2",B132="D2",B132="D2.1",B132="E3"),EDATE(K132,24),IF(OR(B132="D",B132="D1.1",B132="D1",B132="E",B132="E1",B132="E1.1",B132="E2"),EDATE(K132,36),IF(B132="F2",EDATE(K132,48),IF(OR(B132="F",B132="F1"),EDATE(K132,84),IF(OR(B132="G",B132="G0",B132="G1",B132="G1.1",B132="G1.2",B132="G1.3",B132="G1.4",B132="G1.5",B132="G1.7"),EDATE(K132,60),""))))))),"-")</f>
        <v>45821</v>
      </c>
      <c r="N132" s="63"/>
      <c r="O132" s="64"/>
      <c r="P132" s="64"/>
      <c r="Q132" s="64"/>
      <c r="R132" s="64"/>
      <c r="S132" s="64"/>
      <c r="T132" s="64"/>
      <c r="U132" s="64"/>
      <c r="V132" s="64"/>
    </row>
    <row r="133" spans="1:22" s="228" customFormat="1" x14ac:dyDescent="0.25">
      <c r="A133" s="220">
        <v>5</v>
      </c>
      <c r="B133" s="221" t="s">
        <v>42</v>
      </c>
      <c r="C133" s="221" t="s">
        <v>43</v>
      </c>
      <c r="D133" s="221" t="s">
        <v>730</v>
      </c>
      <c r="E133" s="232" t="s">
        <v>193</v>
      </c>
      <c r="F133" s="222">
        <v>2709.09</v>
      </c>
      <c r="G133" s="233"/>
      <c r="H133" s="220"/>
      <c r="I133" s="223" t="s">
        <v>725</v>
      </c>
      <c r="J133" s="223" t="s">
        <v>22</v>
      </c>
      <c r="K133" s="224">
        <v>45097</v>
      </c>
      <c r="L133" s="225" t="str">
        <f t="shared" ca="1" si="11"/>
        <v>EM DIA</v>
      </c>
      <c r="M133" s="224">
        <v>45828</v>
      </c>
      <c r="N133" s="226"/>
      <c r="O133" s="227"/>
      <c r="P133" s="227"/>
      <c r="Q133" s="227"/>
      <c r="R133" s="227"/>
      <c r="S133" s="227"/>
      <c r="T133" s="227"/>
      <c r="U133" s="227"/>
      <c r="V133" s="227"/>
    </row>
    <row r="134" spans="1:22" x14ac:dyDescent="0.25">
      <c r="A134" s="83">
        <v>6</v>
      </c>
      <c r="B134" s="84" t="s">
        <v>27</v>
      </c>
      <c r="C134" s="84" t="s">
        <v>28</v>
      </c>
      <c r="D134" s="84" t="s">
        <v>209</v>
      </c>
      <c r="E134" s="178" t="s">
        <v>683</v>
      </c>
      <c r="F134" s="85">
        <v>1112</v>
      </c>
      <c r="G134" s="101" t="str">
        <f>IF(COUNTA(H134)=1,VLOOKUP(B134,'[1]CUSTOS VEICULO-MOTORISTA'!$A$2:$C$17,3,FALSE),"-")</f>
        <v>-</v>
      </c>
      <c r="H134" s="83"/>
      <c r="I134" s="86" t="s">
        <v>48</v>
      </c>
      <c r="J134" s="86" t="s">
        <v>93</v>
      </c>
      <c r="K134" s="87">
        <v>43888</v>
      </c>
      <c r="L134" s="88" t="str">
        <f t="shared" ca="1" si="11"/>
        <v>VENCIDA</v>
      </c>
      <c r="M134" s="87">
        <f t="shared" ref="M134:M172" si="12">IFERROR(IF(K134="","DATA INVÁLIDA",IF(OR(B134="H",B134="H1.1"),EDATE(K134,18),IF(OR(B134="A",B134="A1.1",B134="A1",B134="A2",B134="A3",B134="B",B134="B1",B134="B1.1",B134="B2",B134="D2",B134="D2.1",B134="E3"),EDATE(K134,24),IF(OR(B134="D",B134="D1.1",B134="D1",B134="E",B134="E1",B134="E1.1",B134="E2"),EDATE(K134,36),IF(B134="F2",EDATE(K134,48),IF(OR(B134="F",B134="F1"),EDATE(K134,84),IF(OR(B134="G",B134="G0",B134="G1",B134="G1.1",B134="G1.2",B134="G1.3",B134="G1.4",B134="G1.5",B134="G1.7"),EDATE(K134,60),""))))))),"-")</f>
        <v>44435</v>
      </c>
      <c r="N134" s="63"/>
      <c r="O134" s="64"/>
      <c r="P134" s="64"/>
      <c r="Q134" s="64"/>
      <c r="R134" s="64"/>
      <c r="S134" s="64"/>
      <c r="T134" s="64"/>
      <c r="U134" s="64"/>
      <c r="V134" s="64"/>
    </row>
    <row r="135" spans="1:22" x14ac:dyDescent="0.25">
      <c r="A135" s="83">
        <v>7</v>
      </c>
      <c r="B135" s="84" t="s">
        <v>27</v>
      </c>
      <c r="C135" s="84" t="s">
        <v>28</v>
      </c>
      <c r="D135" s="84" t="s">
        <v>210</v>
      </c>
      <c r="E135" s="178" t="s">
        <v>684</v>
      </c>
      <c r="F135" s="85">
        <v>1112</v>
      </c>
      <c r="G135" s="101" t="str">
        <f>IF(COUNTA(H135)=1,VLOOKUP(B135,'[1]CUSTOS VEICULO-MOTORISTA'!$A$2:$C$17,3,FALSE),"-")</f>
        <v>-</v>
      </c>
      <c r="H135" s="83"/>
      <c r="I135" s="86" t="s">
        <v>48</v>
      </c>
      <c r="J135" s="86" t="s">
        <v>93</v>
      </c>
      <c r="K135" s="87">
        <v>43888</v>
      </c>
      <c r="L135" s="88" t="str">
        <f t="shared" ca="1" si="11"/>
        <v>VENCIDA</v>
      </c>
      <c r="M135" s="87">
        <f t="shared" si="12"/>
        <v>44435</v>
      </c>
      <c r="N135" s="63"/>
      <c r="O135" s="64"/>
      <c r="P135" s="64"/>
      <c r="Q135" s="64"/>
      <c r="R135" s="64"/>
      <c r="S135" s="64"/>
      <c r="T135" s="64"/>
      <c r="U135" s="64"/>
      <c r="V135" s="64"/>
    </row>
    <row r="136" spans="1:22" x14ac:dyDescent="0.25">
      <c r="A136" s="83">
        <v>8</v>
      </c>
      <c r="B136" s="84" t="s">
        <v>14</v>
      </c>
      <c r="C136" s="84" t="s">
        <v>21</v>
      </c>
      <c r="D136" s="84" t="s">
        <v>618</v>
      </c>
      <c r="E136" s="204" t="s">
        <v>506</v>
      </c>
      <c r="F136" s="85">
        <v>2255.08</v>
      </c>
      <c r="G136" s="101" t="str">
        <f>IF(COUNTA(H136)=1,VLOOKUP(B136,'[1]CUSTOS VEICULO-MOTORISTA'!$A$2:$C$17,3,FALSE),"-")</f>
        <v>-</v>
      </c>
      <c r="H136" s="83"/>
      <c r="I136" s="86" t="s">
        <v>112</v>
      </c>
      <c r="J136" s="86" t="s">
        <v>108</v>
      </c>
      <c r="K136" s="87">
        <v>44916</v>
      </c>
      <c r="L136" s="88" t="str">
        <f t="shared" ca="1" si="11"/>
        <v>EM DIA</v>
      </c>
      <c r="M136" s="87">
        <f t="shared" si="12"/>
        <v>45647</v>
      </c>
      <c r="N136" s="63"/>
      <c r="O136" s="64"/>
      <c r="P136" s="64"/>
      <c r="Q136" s="64"/>
      <c r="R136" s="64"/>
      <c r="S136" s="64"/>
      <c r="T136" s="64"/>
      <c r="U136" s="64"/>
      <c r="V136" s="64"/>
    </row>
    <row r="137" spans="1:22" x14ac:dyDescent="0.25">
      <c r="A137" s="83">
        <v>9</v>
      </c>
      <c r="B137" s="84" t="s">
        <v>205</v>
      </c>
      <c r="C137" s="84" t="s">
        <v>28</v>
      </c>
      <c r="D137" s="84" t="s">
        <v>211</v>
      </c>
      <c r="E137" s="84" t="s">
        <v>492</v>
      </c>
      <c r="F137" s="85">
        <v>1112</v>
      </c>
      <c r="G137" s="101" t="str">
        <f>IF(COUNTA(H137)=1,VLOOKUP(B137,'[1]CUSTOS VEICULO-MOTORISTA'!$A$2:$C$17,3,FALSE),"-")</f>
        <v>-</v>
      </c>
      <c r="H137" s="83"/>
      <c r="I137" s="86" t="s">
        <v>48</v>
      </c>
      <c r="J137" s="86" t="s">
        <v>93</v>
      </c>
      <c r="K137" s="87">
        <v>44043</v>
      </c>
      <c r="L137" s="88" t="str">
        <f t="shared" ca="1" si="11"/>
        <v>VENCIDA</v>
      </c>
      <c r="M137" s="87">
        <f t="shared" si="12"/>
        <v>44592</v>
      </c>
      <c r="N137" s="63"/>
      <c r="O137" s="64"/>
      <c r="P137" s="64"/>
      <c r="Q137" s="64"/>
      <c r="R137" s="64"/>
      <c r="S137" s="64"/>
      <c r="T137" s="64"/>
      <c r="U137" s="64"/>
      <c r="V137" s="64"/>
    </row>
    <row r="138" spans="1:22" x14ac:dyDescent="0.25">
      <c r="A138" s="83">
        <v>10</v>
      </c>
      <c r="B138" s="84" t="s">
        <v>205</v>
      </c>
      <c r="C138" s="84" t="s">
        <v>28</v>
      </c>
      <c r="D138" s="84" t="s">
        <v>212</v>
      </c>
      <c r="E138" s="204" t="s">
        <v>506</v>
      </c>
      <c r="F138" s="85">
        <v>1112</v>
      </c>
      <c r="G138" s="101" t="str">
        <f>IF(COUNTA(H138)=1,VLOOKUP(B138,'[1]CUSTOS VEICULO-MOTORISTA'!$A$2:$C$17,3,FALSE),"-")</f>
        <v>-</v>
      </c>
      <c r="H138" s="83"/>
      <c r="I138" s="86" t="s">
        <v>48</v>
      </c>
      <c r="J138" s="86" t="s">
        <v>93</v>
      </c>
      <c r="K138" s="87">
        <v>44055</v>
      </c>
      <c r="L138" s="88" t="str">
        <f t="shared" ca="1" si="11"/>
        <v>VENCIDA</v>
      </c>
      <c r="M138" s="87">
        <f t="shared" si="12"/>
        <v>44604</v>
      </c>
      <c r="N138" s="63"/>
      <c r="O138" s="64"/>
      <c r="P138" s="64"/>
      <c r="Q138" s="64"/>
      <c r="R138" s="64"/>
      <c r="S138" s="64"/>
      <c r="T138" s="64"/>
      <c r="U138" s="64"/>
      <c r="V138" s="64"/>
    </row>
    <row r="139" spans="1:22" x14ac:dyDescent="0.25">
      <c r="A139" s="83">
        <v>11</v>
      </c>
      <c r="B139" s="84" t="s">
        <v>205</v>
      </c>
      <c r="C139" s="84" t="s">
        <v>28</v>
      </c>
      <c r="D139" s="84" t="s">
        <v>213</v>
      </c>
      <c r="E139" s="84" t="s">
        <v>492</v>
      </c>
      <c r="F139" s="85">
        <v>1112</v>
      </c>
      <c r="G139" s="101" t="str">
        <f>IF(COUNTA(H139)=1,VLOOKUP(B139,'[1]CUSTOS VEICULO-MOTORISTA'!$A$2:$C$17,3,FALSE),"-")</f>
        <v>-</v>
      </c>
      <c r="H139" s="83"/>
      <c r="I139" s="86" t="s">
        <v>48</v>
      </c>
      <c r="J139" s="86" t="s">
        <v>93</v>
      </c>
      <c r="K139" s="87">
        <v>44043</v>
      </c>
      <c r="L139" s="88" t="str">
        <f t="shared" ca="1" si="11"/>
        <v>VENCIDA</v>
      </c>
      <c r="M139" s="87">
        <f t="shared" si="12"/>
        <v>44592</v>
      </c>
      <c r="N139" s="63"/>
      <c r="O139" s="64"/>
      <c r="P139" s="64"/>
      <c r="Q139" s="64"/>
      <c r="R139" s="64"/>
      <c r="S139" s="64"/>
      <c r="T139" s="64"/>
      <c r="U139" s="64"/>
      <c r="V139" s="64"/>
    </row>
    <row r="140" spans="1:22" x14ac:dyDescent="0.25">
      <c r="A140" s="83">
        <v>12</v>
      </c>
      <c r="B140" s="84" t="s">
        <v>14</v>
      </c>
      <c r="C140" s="84" t="s">
        <v>21</v>
      </c>
      <c r="D140" s="84" t="s">
        <v>216</v>
      </c>
      <c r="E140" s="84" t="s">
        <v>490</v>
      </c>
      <c r="F140" s="85">
        <v>2255.08</v>
      </c>
      <c r="G140" s="101" t="str">
        <f>IF(COUNTA(H140)=1,VLOOKUP(B140,'[1]CUSTOS VEICULO-MOTORISTA'!$A$2:$C$17,3,FALSE),"-")</f>
        <v>-</v>
      </c>
      <c r="H140" s="83"/>
      <c r="I140" s="86" t="s">
        <v>112</v>
      </c>
      <c r="J140" s="86" t="s">
        <v>22</v>
      </c>
      <c r="K140" s="87">
        <v>44732</v>
      </c>
      <c r="L140" s="88" t="str">
        <f t="shared" ca="1" si="11"/>
        <v>EM DIA</v>
      </c>
      <c r="M140" s="87">
        <f t="shared" si="12"/>
        <v>45463</v>
      </c>
      <c r="N140" s="63"/>
      <c r="O140" s="64"/>
      <c r="P140" s="64"/>
      <c r="Q140" s="64"/>
      <c r="R140" s="64"/>
      <c r="S140" s="64"/>
      <c r="T140" s="64"/>
      <c r="U140" s="64"/>
      <c r="V140" s="64"/>
    </row>
    <row r="141" spans="1:22" x14ac:dyDescent="0.25">
      <c r="A141" s="83">
        <v>13</v>
      </c>
      <c r="B141" s="84" t="s">
        <v>27</v>
      </c>
      <c r="C141" s="84" t="s">
        <v>28</v>
      </c>
      <c r="D141" s="84" t="s">
        <v>217</v>
      </c>
      <c r="E141" s="84" t="s">
        <v>493</v>
      </c>
      <c r="F141" s="85">
        <v>1112</v>
      </c>
      <c r="G141" s="101" t="str">
        <f>IF(COUNTA(H141)=1,VLOOKUP(B141,'[1]CUSTOS VEICULO-MOTORISTA'!$A$2:$C$17,3,FALSE),"-")</f>
        <v>-</v>
      </c>
      <c r="H141" s="83"/>
      <c r="I141" s="86" t="s">
        <v>48</v>
      </c>
      <c r="J141" s="86" t="s">
        <v>93</v>
      </c>
      <c r="K141" s="87">
        <v>44043</v>
      </c>
      <c r="L141" s="88" t="str">
        <f t="shared" ca="1" si="11"/>
        <v>VENCIDA</v>
      </c>
      <c r="M141" s="87">
        <f t="shared" si="12"/>
        <v>44592</v>
      </c>
      <c r="N141" s="63"/>
      <c r="O141" s="64"/>
      <c r="P141" s="64"/>
      <c r="Q141" s="64"/>
      <c r="R141" s="64"/>
      <c r="S141" s="64"/>
      <c r="T141" s="64"/>
      <c r="U141" s="64"/>
      <c r="V141" s="64"/>
    </row>
    <row r="142" spans="1:22" x14ac:dyDescent="0.25">
      <c r="A142" s="83">
        <v>14</v>
      </c>
      <c r="B142" s="84" t="s">
        <v>27</v>
      </c>
      <c r="C142" s="84" t="s">
        <v>28</v>
      </c>
      <c r="D142" s="84" t="s">
        <v>218</v>
      </c>
      <c r="E142" s="84" t="s">
        <v>493</v>
      </c>
      <c r="F142" s="85">
        <v>1112</v>
      </c>
      <c r="G142" s="101" t="str">
        <f>IF(COUNTA(H142)=1,VLOOKUP(B142,'[1]CUSTOS VEICULO-MOTORISTA'!$A$2:$C$17,3,FALSE),"-")</f>
        <v>-</v>
      </c>
      <c r="H142" s="83"/>
      <c r="I142" s="86" t="s">
        <v>48</v>
      </c>
      <c r="J142" s="86" t="s">
        <v>93</v>
      </c>
      <c r="K142" s="87">
        <v>44043</v>
      </c>
      <c r="L142" s="88" t="str">
        <f t="shared" ca="1" si="11"/>
        <v>VENCIDA</v>
      </c>
      <c r="M142" s="87">
        <f t="shared" si="12"/>
        <v>44592</v>
      </c>
      <c r="N142" s="63"/>
      <c r="O142" s="64"/>
      <c r="P142" s="64"/>
      <c r="Q142" s="64"/>
      <c r="R142" s="64"/>
      <c r="S142" s="64"/>
      <c r="T142" s="64"/>
      <c r="U142" s="64"/>
      <c r="V142" s="64"/>
    </row>
    <row r="143" spans="1:22" x14ac:dyDescent="0.25">
      <c r="A143" s="83">
        <v>15</v>
      </c>
      <c r="B143" s="84" t="s">
        <v>27</v>
      </c>
      <c r="C143" s="84" t="s">
        <v>28</v>
      </c>
      <c r="D143" s="84" t="s">
        <v>219</v>
      </c>
      <c r="E143" s="84" t="s">
        <v>493</v>
      </c>
      <c r="F143" s="85">
        <v>1112</v>
      </c>
      <c r="G143" s="101" t="str">
        <f>IF(COUNTA(H143)=1,VLOOKUP(B143,'[1]CUSTOS VEICULO-MOTORISTA'!$A$2:$C$17,3,FALSE),"-")</f>
        <v>-</v>
      </c>
      <c r="H143" s="83"/>
      <c r="I143" s="86" t="s">
        <v>48</v>
      </c>
      <c r="J143" s="86" t="s">
        <v>93</v>
      </c>
      <c r="K143" s="87">
        <v>44043</v>
      </c>
      <c r="L143" s="88" t="str">
        <f t="shared" ca="1" si="11"/>
        <v>VENCIDA</v>
      </c>
      <c r="M143" s="87">
        <f t="shared" si="12"/>
        <v>44592</v>
      </c>
      <c r="N143" s="63"/>
      <c r="O143" s="64"/>
      <c r="P143" s="64"/>
      <c r="Q143" s="64"/>
      <c r="R143" s="64"/>
      <c r="S143" s="64"/>
      <c r="T143" s="64"/>
      <c r="U143" s="64"/>
      <c r="V143" s="64"/>
    </row>
    <row r="144" spans="1:22" x14ac:dyDescent="0.25">
      <c r="A144" s="83">
        <v>16</v>
      </c>
      <c r="B144" s="84" t="s">
        <v>27</v>
      </c>
      <c r="C144" s="84" t="s">
        <v>28</v>
      </c>
      <c r="D144" s="84" t="s">
        <v>220</v>
      </c>
      <c r="E144" s="84" t="s">
        <v>493</v>
      </c>
      <c r="F144" s="85">
        <v>1112</v>
      </c>
      <c r="G144" s="101" t="str">
        <f>IF(COUNTA(H144)=1,VLOOKUP(B144,'[1]CUSTOS VEICULO-MOTORISTA'!$A$2:$C$17,3,FALSE),"-")</f>
        <v>-</v>
      </c>
      <c r="H144" s="83"/>
      <c r="I144" s="86" t="s">
        <v>48</v>
      </c>
      <c r="J144" s="86" t="s">
        <v>93</v>
      </c>
      <c r="K144" s="87">
        <v>44043</v>
      </c>
      <c r="L144" s="88" t="str">
        <f t="shared" ca="1" si="11"/>
        <v>VENCIDA</v>
      </c>
      <c r="M144" s="87">
        <f t="shared" si="12"/>
        <v>44592</v>
      </c>
      <c r="N144" s="63"/>
      <c r="O144" s="64"/>
      <c r="P144" s="64"/>
      <c r="Q144" s="64"/>
      <c r="R144" s="64"/>
      <c r="S144" s="64"/>
      <c r="T144" s="64"/>
      <c r="U144" s="64"/>
      <c r="V144" s="64"/>
    </row>
    <row r="145" spans="1:22" x14ac:dyDescent="0.25">
      <c r="A145" s="83">
        <v>17</v>
      </c>
      <c r="B145" s="84" t="s">
        <v>27</v>
      </c>
      <c r="C145" s="84" t="s">
        <v>28</v>
      </c>
      <c r="D145" s="84" t="s">
        <v>221</v>
      </c>
      <c r="E145" s="84" t="s">
        <v>493</v>
      </c>
      <c r="F145" s="85">
        <v>1112</v>
      </c>
      <c r="G145" s="101" t="str">
        <f>IF(COUNTA(H145)=1,VLOOKUP(B145,'[1]CUSTOS VEICULO-MOTORISTA'!$A$2:$C$17,3,FALSE),"-")</f>
        <v>-</v>
      </c>
      <c r="H145" s="83"/>
      <c r="I145" s="86" t="s">
        <v>39</v>
      </c>
      <c r="J145" s="86" t="s">
        <v>93</v>
      </c>
      <c r="K145" s="87">
        <v>43468</v>
      </c>
      <c r="L145" s="88" t="str">
        <f t="shared" ca="1" si="11"/>
        <v>VENCIDA</v>
      </c>
      <c r="M145" s="87">
        <f t="shared" si="12"/>
        <v>44015</v>
      </c>
      <c r="N145" s="63"/>
      <c r="O145" s="64"/>
      <c r="P145" s="64"/>
      <c r="Q145" s="64"/>
      <c r="R145" s="64"/>
      <c r="S145" s="64"/>
      <c r="T145" s="64"/>
      <c r="U145" s="64"/>
      <c r="V145" s="64"/>
    </row>
    <row r="146" spans="1:22" x14ac:dyDescent="0.25">
      <c r="A146" s="83">
        <v>18</v>
      </c>
      <c r="B146" s="84" t="s">
        <v>27</v>
      </c>
      <c r="C146" s="84" t="s">
        <v>28</v>
      </c>
      <c r="D146" s="84" t="s">
        <v>222</v>
      </c>
      <c r="E146" s="84" t="s">
        <v>493</v>
      </c>
      <c r="F146" s="85">
        <v>1112</v>
      </c>
      <c r="G146" s="101" t="str">
        <f>IF(COUNTA(H146)=1,VLOOKUP(B146,'[1]CUSTOS VEICULO-MOTORISTA'!$A$2:$C$17,3,FALSE),"-")</f>
        <v>-</v>
      </c>
      <c r="H146" s="83"/>
      <c r="I146" s="86" t="s">
        <v>39</v>
      </c>
      <c r="J146" s="86" t="s">
        <v>93</v>
      </c>
      <c r="K146" s="87">
        <v>43468</v>
      </c>
      <c r="L146" s="88" t="str">
        <f t="shared" ca="1" si="11"/>
        <v>VENCIDA</v>
      </c>
      <c r="M146" s="87">
        <f t="shared" si="12"/>
        <v>44015</v>
      </c>
      <c r="N146" s="63"/>
      <c r="O146" s="64"/>
      <c r="P146" s="64"/>
      <c r="Q146" s="64"/>
      <c r="R146" s="64"/>
      <c r="S146" s="64"/>
      <c r="T146" s="64"/>
      <c r="U146" s="64"/>
      <c r="V146" s="64"/>
    </row>
    <row r="147" spans="1:22" x14ac:dyDescent="0.25">
      <c r="A147" s="83">
        <v>19</v>
      </c>
      <c r="B147" s="84" t="s">
        <v>27</v>
      </c>
      <c r="C147" s="84" t="s">
        <v>28</v>
      </c>
      <c r="D147" s="84" t="s">
        <v>223</v>
      </c>
      <c r="E147" s="84" t="s">
        <v>493</v>
      </c>
      <c r="F147" s="85">
        <v>1112</v>
      </c>
      <c r="G147" s="101" t="str">
        <f>IF(COUNTA(H147)=1,VLOOKUP(B147,'[1]CUSTOS VEICULO-MOTORISTA'!$A$2:$C$17,3,FALSE),"-")</f>
        <v>-</v>
      </c>
      <c r="H147" s="83"/>
      <c r="I147" s="86" t="s">
        <v>39</v>
      </c>
      <c r="J147" s="86" t="s">
        <v>93</v>
      </c>
      <c r="K147" s="87">
        <v>43510</v>
      </c>
      <c r="L147" s="88" t="str">
        <f t="shared" ca="1" si="11"/>
        <v>VENCIDA</v>
      </c>
      <c r="M147" s="87">
        <f t="shared" si="12"/>
        <v>44057</v>
      </c>
      <c r="N147" s="63"/>
      <c r="O147" s="64"/>
      <c r="P147" s="64"/>
      <c r="Q147" s="64"/>
      <c r="R147" s="64"/>
      <c r="S147" s="64"/>
      <c r="T147" s="64"/>
      <c r="U147" s="64"/>
      <c r="V147" s="64"/>
    </row>
    <row r="148" spans="1:22" x14ac:dyDescent="0.25">
      <c r="A148" s="83">
        <v>20</v>
      </c>
      <c r="B148" s="84" t="s">
        <v>27</v>
      </c>
      <c r="C148" s="84" t="s">
        <v>28</v>
      </c>
      <c r="D148" s="84" t="s">
        <v>224</v>
      </c>
      <c r="E148" s="84" t="s">
        <v>493</v>
      </c>
      <c r="F148" s="85">
        <v>1112</v>
      </c>
      <c r="G148" s="101" t="str">
        <f>IF(COUNTA(H148)=1,VLOOKUP(B148,'[1]CUSTOS VEICULO-MOTORISTA'!$A$2:$C$17,3,FALSE),"-")</f>
        <v>-</v>
      </c>
      <c r="H148" s="83"/>
      <c r="I148" s="86" t="s">
        <v>39</v>
      </c>
      <c r="J148" s="86" t="s">
        <v>93</v>
      </c>
      <c r="K148" s="87">
        <v>43468</v>
      </c>
      <c r="L148" s="88" t="str">
        <f t="shared" ca="1" si="11"/>
        <v>VENCIDA</v>
      </c>
      <c r="M148" s="87">
        <f t="shared" si="12"/>
        <v>44015</v>
      </c>
      <c r="N148" s="63"/>
      <c r="O148" s="64"/>
      <c r="P148" s="64"/>
      <c r="Q148" s="64"/>
      <c r="R148" s="64"/>
      <c r="S148" s="64"/>
      <c r="T148" s="64"/>
      <c r="U148" s="64"/>
      <c r="V148" s="64"/>
    </row>
    <row r="149" spans="1:22" x14ac:dyDescent="0.25">
      <c r="A149" s="83">
        <v>21</v>
      </c>
      <c r="B149" s="84" t="s">
        <v>27</v>
      </c>
      <c r="C149" s="84" t="s">
        <v>28</v>
      </c>
      <c r="D149" s="84" t="s">
        <v>225</v>
      </c>
      <c r="E149" s="84" t="s">
        <v>493</v>
      </c>
      <c r="F149" s="85">
        <v>1112</v>
      </c>
      <c r="G149" s="101" t="str">
        <f>IF(COUNTA(H149)=1,VLOOKUP(B149,'[1]CUSTOS VEICULO-MOTORISTA'!$A$2:$C$17,3,FALSE),"-")</f>
        <v>-</v>
      </c>
      <c r="H149" s="83"/>
      <c r="I149" s="86" t="s">
        <v>39</v>
      </c>
      <c r="J149" s="86" t="s">
        <v>93</v>
      </c>
      <c r="K149" s="87">
        <v>43468</v>
      </c>
      <c r="L149" s="88" t="str">
        <f t="shared" ca="1" si="11"/>
        <v>VENCIDA</v>
      </c>
      <c r="M149" s="87">
        <f t="shared" si="12"/>
        <v>44015</v>
      </c>
      <c r="N149" s="63"/>
      <c r="O149" s="64"/>
      <c r="P149" s="64"/>
      <c r="Q149" s="64"/>
      <c r="R149" s="64"/>
      <c r="S149" s="64"/>
      <c r="T149" s="64"/>
      <c r="U149" s="64"/>
      <c r="V149" s="64"/>
    </row>
    <row r="150" spans="1:22" x14ac:dyDescent="0.25">
      <c r="A150" s="83">
        <v>22</v>
      </c>
      <c r="B150" s="84" t="s">
        <v>27</v>
      </c>
      <c r="C150" s="84" t="s">
        <v>28</v>
      </c>
      <c r="D150" s="84" t="s">
        <v>226</v>
      </c>
      <c r="E150" s="84" t="s">
        <v>493</v>
      </c>
      <c r="F150" s="85">
        <v>1112</v>
      </c>
      <c r="G150" s="101" t="str">
        <f>IF(COUNTA(H150)=1,VLOOKUP(B150,'[1]CUSTOS VEICULO-MOTORISTA'!$A$2:$C$17,3,FALSE),"-")</f>
        <v>-</v>
      </c>
      <c r="H150" s="83"/>
      <c r="I150" s="86" t="s">
        <v>39</v>
      </c>
      <c r="J150" s="86" t="s">
        <v>93</v>
      </c>
      <c r="K150" s="87">
        <v>43510</v>
      </c>
      <c r="L150" s="88" t="str">
        <f t="shared" ca="1" si="11"/>
        <v>VENCIDA</v>
      </c>
      <c r="M150" s="87">
        <f t="shared" si="12"/>
        <v>44057</v>
      </c>
      <c r="N150" s="63"/>
      <c r="O150" s="64"/>
      <c r="P150" s="64"/>
      <c r="Q150" s="64"/>
      <c r="R150" s="64"/>
      <c r="S150" s="64"/>
      <c r="T150" s="64"/>
      <c r="U150" s="64"/>
      <c r="V150" s="64"/>
    </row>
    <row r="151" spans="1:22" x14ac:dyDescent="0.25">
      <c r="A151" s="83">
        <v>23</v>
      </c>
      <c r="B151" s="84" t="s">
        <v>27</v>
      </c>
      <c r="C151" s="84" t="s">
        <v>28</v>
      </c>
      <c r="D151" s="84" t="s">
        <v>227</v>
      </c>
      <c r="E151" s="84" t="s">
        <v>497</v>
      </c>
      <c r="F151" s="85">
        <v>1112</v>
      </c>
      <c r="G151" s="98" t="str">
        <f>IF(COUNTA(H151)=1,VLOOKUP(B151,'[1]CUSTOS VEICULO-MOTORISTA'!$A$2:$C$17,3,FALSE),"-")</f>
        <v>-</v>
      </c>
      <c r="H151" s="83"/>
      <c r="I151" s="86" t="s">
        <v>19</v>
      </c>
      <c r="J151" s="86" t="s">
        <v>93</v>
      </c>
      <c r="K151" s="87">
        <v>43277</v>
      </c>
      <c r="L151" s="88" t="str">
        <f t="shared" ca="1" si="11"/>
        <v>VENCIDA</v>
      </c>
      <c r="M151" s="87">
        <f t="shared" si="12"/>
        <v>43825</v>
      </c>
      <c r="N151" s="63"/>
      <c r="O151" s="64"/>
      <c r="P151" s="64"/>
      <c r="Q151" s="64"/>
      <c r="R151" s="64"/>
      <c r="S151" s="64"/>
      <c r="T151" s="64"/>
      <c r="U151" s="64"/>
      <c r="V151" s="64"/>
    </row>
    <row r="152" spans="1:22" x14ac:dyDescent="0.25">
      <c r="A152" s="83">
        <v>24</v>
      </c>
      <c r="B152" s="84" t="s">
        <v>27</v>
      </c>
      <c r="C152" s="84" t="s">
        <v>28</v>
      </c>
      <c r="D152" s="84" t="s">
        <v>228</v>
      </c>
      <c r="E152" s="84" t="s">
        <v>497</v>
      </c>
      <c r="F152" s="85">
        <v>1112</v>
      </c>
      <c r="G152" s="98" t="str">
        <f>IF(COUNTA(H152)=1,VLOOKUP(B152,'[1]CUSTOS VEICULO-MOTORISTA'!$A$2:$C$17,3,FALSE),"-")</f>
        <v>-</v>
      </c>
      <c r="H152" s="83"/>
      <c r="I152" s="86" t="s">
        <v>19</v>
      </c>
      <c r="J152" s="86" t="s">
        <v>93</v>
      </c>
      <c r="K152" s="87">
        <v>43277</v>
      </c>
      <c r="L152" s="88" t="str">
        <f t="shared" ca="1" si="11"/>
        <v>VENCIDA</v>
      </c>
      <c r="M152" s="87">
        <f t="shared" si="12"/>
        <v>43825</v>
      </c>
      <c r="N152" s="63"/>
      <c r="O152" s="64"/>
      <c r="P152" s="64"/>
      <c r="Q152" s="64"/>
      <c r="R152" s="64"/>
      <c r="S152" s="64"/>
      <c r="T152" s="64"/>
      <c r="U152" s="64"/>
      <c r="V152" s="64"/>
    </row>
    <row r="153" spans="1:22" x14ac:dyDescent="0.25">
      <c r="A153" s="83">
        <v>25</v>
      </c>
      <c r="B153" s="84" t="s">
        <v>27</v>
      </c>
      <c r="C153" s="84" t="s">
        <v>28</v>
      </c>
      <c r="D153" s="84" t="s">
        <v>229</v>
      </c>
      <c r="E153" s="84" t="s">
        <v>497</v>
      </c>
      <c r="F153" s="85">
        <v>1112</v>
      </c>
      <c r="G153" s="98" t="str">
        <f>IF(COUNTA(H153)=1,VLOOKUP(B153,'[1]CUSTOS VEICULO-MOTORISTA'!$A$2:$C$17,3,FALSE),"-")</f>
        <v>-</v>
      </c>
      <c r="H153" s="83"/>
      <c r="I153" s="86" t="s">
        <v>57</v>
      </c>
      <c r="J153" s="86" t="s">
        <v>93</v>
      </c>
      <c r="K153" s="87">
        <v>44357</v>
      </c>
      <c r="L153" s="88" t="str">
        <f t="shared" ca="1" si="11"/>
        <v>VENCIDA</v>
      </c>
      <c r="M153" s="87">
        <f t="shared" si="12"/>
        <v>44905</v>
      </c>
      <c r="N153" s="63"/>
      <c r="O153" s="64"/>
      <c r="P153" s="64"/>
      <c r="Q153" s="64"/>
      <c r="R153" s="64"/>
      <c r="S153" s="64"/>
      <c r="T153" s="64"/>
      <c r="U153" s="64"/>
      <c r="V153" s="64"/>
    </row>
    <row r="154" spans="1:22" x14ac:dyDescent="0.25">
      <c r="A154" s="83">
        <v>26</v>
      </c>
      <c r="B154" s="84" t="s">
        <v>27</v>
      </c>
      <c r="C154" s="84" t="s">
        <v>28</v>
      </c>
      <c r="D154" s="84" t="s">
        <v>230</v>
      </c>
      <c r="E154" s="84" t="s">
        <v>497</v>
      </c>
      <c r="F154" s="85">
        <v>1112</v>
      </c>
      <c r="G154" s="98" t="str">
        <f>IF(COUNTA(H154)=1,VLOOKUP(B154,'[1]CUSTOS VEICULO-MOTORISTA'!$A$2:$C$17,3,FALSE),"-")</f>
        <v>-</v>
      </c>
      <c r="H154" s="83"/>
      <c r="I154" s="86" t="s">
        <v>19</v>
      </c>
      <c r="J154" s="86" t="s">
        <v>93</v>
      </c>
      <c r="K154" s="87">
        <v>43361</v>
      </c>
      <c r="L154" s="88" t="str">
        <f t="shared" ca="1" si="11"/>
        <v>VENCIDA</v>
      </c>
      <c r="M154" s="87">
        <f t="shared" si="12"/>
        <v>43908</v>
      </c>
      <c r="N154" s="63"/>
      <c r="O154" s="64"/>
      <c r="P154" s="64"/>
      <c r="Q154" s="64"/>
      <c r="R154" s="64"/>
      <c r="S154" s="64"/>
      <c r="T154" s="64"/>
      <c r="U154" s="64"/>
      <c r="V154" s="64"/>
    </row>
    <row r="155" spans="1:22" x14ac:dyDescent="0.25">
      <c r="A155" s="83">
        <v>27</v>
      </c>
      <c r="B155" s="84" t="s">
        <v>27</v>
      </c>
      <c r="C155" s="84" t="s">
        <v>28</v>
      </c>
      <c r="D155" s="84" t="s">
        <v>231</v>
      </c>
      <c r="E155" s="84" t="s">
        <v>497</v>
      </c>
      <c r="F155" s="85">
        <v>1112</v>
      </c>
      <c r="G155" s="98" t="str">
        <f>IF(COUNTA(H155)=1,VLOOKUP(B155,'[1]CUSTOS VEICULO-MOTORISTA'!$A$2:$C$17,3,FALSE),"-")</f>
        <v>-</v>
      </c>
      <c r="H155" s="83"/>
      <c r="I155" s="86" t="s">
        <v>19</v>
      </c>
      <c r="J155" s="86" t="s">
        <v>93</v>
      </c>
      <c r="K155" s="87">
        <v>43361</v>
      </c>
      <c r="L155" s="88" t="str">
        <f t="shared" ca="1" si="11"/>
        <v>VENCIDA</v>
      </c>
      <c r="M155" s="87">
        <f t="shared" si="12"/>
        <v>43908</v>
      </c>
      <c r="N155" s="63"/>
      <c r="O155" s="64"/>
      <c r="P155" s="64"/>
      <c r="Q155" s="64"/>
      <c r="R155" s="64"/>
      <c r="S155" s="64"/>
      <c r="T155" s="64"/>
      <c r="U155" s="64"/>
      <c r="V155" s="64"/>
    </row>
    <row r="156" spans="1:22" x14ac:dyDescent="0.25">
      <c r="A156" s="83">
        <v>28</v>
      </c>
      <c r="B156" s="84" t="s">
        <v>27</v>
      </c>
      <c r="C156" s="84" t="s">
        <v>28</v>
      </c>
      <c r="D156" s="84" t="s">
        <v>232</v>
      </c>
      <c r="E156" s="84" t="s">
        <v>497</v>
      </c>
      <c r="F156" s="85">
        <v>1112</v>
      </c>
      <c r="G156" s="98" t="str">
        <f>IF(COUNTA(H156)=1,VLOOKUP(B156,'[1]CUSTOS VEICULO-MOTORISTA'!$A$2:$C$17,3,FALSE),"-")</f>
        <v>-</v>
      </c>
      <c r="H156" s="83"/>
      <c r="I156" s="86" t="s">
        <v>19</v>
      </c>
      <c r="J156" s="86" t="s">
        <v>93</v>
      </c>
      <c r="K156" s="87">
        <v>43277</v>
      </c>
      <c r="L156" s="88" t="str">
        <f t="shared" ca="1" si="11"/>
        <v>VENCIDA</v>
      </c>
      <c r="M156" s="87">
        <f t="shared" si="12"/>
        <v>43825</v>
      </c>
      <c r="N156" s="63"/>
      <c r="O156" s="64"/>
      <c r="P156" s="64"/>
      <c r="Q156" s="64"/>
      <c r="R156" s="64"/>
      <c r="S156" s="64"/>
      <c r="T156" s="64"/>
      <c r="U156" s="64"/>
      <c r="V156" s="64"/>
    </row>
    <row r="157" spans="1:22" x14ac:dyDescent="0.25">
      <c r="A157" s="83">
        <v>29</v>
      </c>
      <c r="B157" s="84" t="s">
        <v>27</v>
      </c>
      <c r="C157" s="84" t="s">
        <v>28</v>
      </c>
      <c r="D157" s="84" t="s">
        <v>233</v>
      </c>
      <c r="E157" s="84" t="s">
        <v>497</v>
      </c>
      <c r="F157" s="85">
        <v>1112</v>
      </c>
      <c r="G157" s="98" t="str">
        <f>IF(COUNTA(H157)=1,VLOOKUP(B157,'[1]CUSTOS VEICULO-MOTORISTA'!$A$2:$C$17,3,FALSE),"-")</f>
        <v>-</v>
      </c>
      <c r="H157" s="83"/>
      <c r="I157" s="86" t="s">
        <v>48</v>
      </c>
      <c r="J157" s="86" t="s">
        <v>93</v>
      </c>
      <c r="K157" s="87">
        <v>44357</v>
      </c>
      <c r="L157" s="88" t="str">
        <f t="shared" ca="1" si="11"/>
        <v>VENCIDA</v>
      </c>
      <c r="M157" s="87">
        <f t="shared" si="12"/>
        <v>44905</v>
      </c>
      <c r="N157" s="63"/>
      <c r="O157" s="64"/>
      <c r="P157" s="64"/>
      <c r="Q157" s="64"/>
      <c r="R157" s="64"/>
      <c r="S157" s="64"/>
      <c r="T157" s="64"/>
      <c r="U157" s="64"/>
      <c r="V157" s="64"/>
    </row>
    <row r="158" spans="1:22" x14ac:dyDescent="0.25">
      <c r="A158" s="83">
        <v>30</v>
      </c>
      <c r="B158" s="84" t="s">
        <v>27</v>
      </c>
      <c r="C158" s="84" t="s">
        <v>28</v>
      </c>
      <c r="D158" s="84" t="s">
        <v>234</v>
      </c>
      <c r="E158" s="84" t="s">
        <v>497</v>
      </c>
      <c r="F158" s="85">
        <v>1112</v>
      </c>
      <c r="G158" s="98" t="str">
        <f>IF(COUNTA(H158)=1,VLOOKUP(B158,'[1]CUSTOS VEICULO-MOTORISTA'!$A$2:$C$17,3,FALSE),"-")</f>
        <v>-</v>
      </c>
      <c r="H158" s="83"/>
      <c r="I158" s="86" t="s">
        <v>48</v>
      </c>
      <c r="J158" s="86" t="s">
        <v>93</v>
      </c>
      <c r="K158" s="87">
        <v>44357</v>
      </c>
      <c r="L158" s="88" t="str">
        <f t="shared" ca="1" si="11"/>
        <v>VENCIDA</v>
      </c>
      <c r="M158" s="87">
        <f t="shared" si="12"/>
        <v>44905</v>
      </c>
      <c r="N158" s="63"/>
      <c r="O158" s="64"/>
      <c r="P158" s="64"/>
      <c r="Q158" s="64"/>
      <c r="R158" s="64"/>
      <c r="S158" s="64"/>
      <c r="T158" s="64"/>
      <c r="U158" s="64"/>
      <c r="V158" s="64"/>
    </row>
    <row r="159" spans="1:22" x14ac:dyDescent="0.25">
      <c r="A159" s="83">
        <v>31</v>
      </c>
      <c r="B159" s="84" t="s">
        <v>27</v>
      </c>
      <c r="C159" s="84" t="s">
        <v>28</v>
      </c>
      <c r="D159" s="84" t="s">
        <v>235</v>
      </c>
      <c r="E159" s="84" t="s">
        <v>497</v>
      </c>
      <c r="F159" s="85">
        <v>1112</v>
      </c>
      <c r="G159" s="98" t="str">
        <f>IF(COUNTA(H159)=1,VLOOKUP(B159,'[1]CUSTOS VEICULO-MOTORISTA'!$A$2:$C$17,3,FALSE),"-")</f>
        <v>-</v>
      </c>
      <c r="H159" s="83"/>
      <c r="I159" s="86" t="s">
        <v>57</v>
      </c>
      <c r="J159" s="86" t="s">
        <v>93</v>
      </c>
      <c r="K159" s="87">
        <v>44357</v>
      </c>
      <c r="L159" s="88" t="str">
        <f t="shared" ca="1" si="11"/>
        <v>VENCIDA</v>
      </c>
      <c r="M159" s="87">
        <f t="shared" si="12"/>
        <v>44905</v>
      </c>
      <c r="N159" s="63"/>
      <c r="O159" s="64"/>
      <c r="P159" s="64"/>
      <c r="Q159" s="64"/>
      <c r="R159" s="64"/>
      <c r="S159" s="64"/>
      <c r="T159" s="64"/>
      <c r="U159" s="64"/>
      <c r="V159" s="64"/>
    </row>
    <row r="160" spans="1:22" x14ac:dyDescent="0.25">
      <c r="A160" s="83">
        <v>32</v>
      </c>
      <c r="B160" s="84" t="s">
        <v>27</v>
      </c>
      <c r="C160" s="84" t="s">
        <v>28</v>
      </c>
      <c r="D160" s="84" t="s">
        <v>236</v>
      </c>
      <c r="E160" s="84" t="s">
        <v>497</v>
      </c>
      <c r="F160" s="85">
        <v>1112</v>
      </c>
      <c r="G160" s="98" t="str">
        <f>IF(COUNTA(H160)=1,VLOOKUP(B160,'[1]CUSTOS VEICULO-MOTORISTA'!$A$2:$C$17,3,FALSE),"-")</f>
        <v>-</v>
      </c>
      <c r="H160" s="83"/>
      <c r="I160" s="86" t="s">
        <v>19</v>
      </c>
      <c r="J160" s="86" t="s">
        <v>93</v>
      </c>
      <c r="K160" s="87">
        <v>43277</v>
      </c>
      <c r="L160" s="88" t="str">
        <f t="shared" ca="1" si="11"/>
        <v>VENCIDA</v>
      </c>
      <c r="M160" s="87">
        <f t="shared" si="12"/>
        <v>43825</v>
      </c>
      <c r="N160" s="63"/>
      <c r="O160" s="64"/>
      <c r="P160" s="64"/>
      <c r="Q160" s="64"/>
      <c r="R160" s="64"/>
      <c r="S160" s="64"/>
      <c r="T160" s="64"/>
      <c r="U160" s="64"/>
      <c r="V160" s="64"/>
    </row>
    <row r="161" spans="1:22" x14ac:dyDescent="0.25">
      <c r="A161" s="83">
        <v>33</v>
      </c>
      <c r="B161" s="84" t="s">
        <v>14</v>
      </c>
      <c r="C161" s="84" t="s">
        <v>21</v>
      </c>
      <c r="D161" s="84" t="s">
        <v>627</v>
      </c>
      <c r="E161" s="84" t="s">
        <v>128</v>
      </c>
      <c r="F161" s="85">
        <v>2255.08</v>
      </c>
      <c r="G161" s="98"/>
      <c r="H161" s="83"/>
      <c r="I161" s="86" t="s">
        <v>112</v>
      </c>
      <c r="J161" s="86" t="s">
        <v>22</v>
      </c>
      <c r="K161" s="87">
        <v>44925</v>
      </c>
      <c r="L161" s="88" t="str">
        <f t="shared" ca="1" si="11"/>
        <v>EM DIA</v>
      </c>
      <c r="M161" s="87">
        <f t="shared" si="12"/>
        <v>45656</v>
      </c>
      <c r="N161" s="63"/>
      <c r="O161" s="64"/>
      <c r="P161" s="64"/>
      <c r="Q161" s="64"/>
      <c r="R161" s="64"/>
      <c r="S161" s="64"/>
      <c r="T161" s="64"/>
      <c r="U161" s="64"/>
      <c r="V161" s="64"/>
    </row>
    <row r="162" spans="1:22" x14ac:dyDescent="0.25">
      <c r="A162" s="83">
        <v>34</v>
      </c>
      <c r="B162" s="84" t="s">
        <v>27</v>
      </c>
      <c r="C162" s="84" t="s">
        <v>28</v>
      </c>
      <c r="D162" s="84" t="s">
        <v>237</v>
      </c>
      <c r="E162" s="84" t="s">
        <v>497</v>
      </c>
      <c r="F162" s="85">
        <v>1112</v>
      </c>
      <c r="G162" s="98" t="str">
        <f>IF(COUNTA(H162)=1,VLOOKUP(B162,'[1]CUSTOS VEICULO-MOTORISTA'!$A$2:$C$17,3,FALSE),"-")</f>
        <v>-</v>
      </c>
      <c r="H162" s="83"/>
      <c r="I162" s="86" t="s">
        <v>51</v>
      </c>
      <c r="J162" s="86" t="s">
        <v>93</v>
      </c>
      <c r="K162" s="87">
        <v>43769</v>
      </c>
      <c r="L162" s="88" t="str">
        <f t="shared" ca="1" si="11"/>
        <v>VENCIDA</v>
      </c>
      <c r="M162" s="87">
        <f t="shared" si="12"/>
        <v>44316</v>
      </c>
      <c r="N162" s="63"/>
      <c r="O162" s="64"/>
      <c r="P162" s="64"/>
      <c r="Q162" s="64"/>
      <c r="R162" s="64"/>
      <c r="S162" s="64"/>
      <c r="T162" s="64"/>
      <c r="U162" s="64"/>
      <c r="V162" s="64"/>
    </row>
    <row r="163" spans="1:22" x14ac:dyDescent="0.25">
      <c r="A163" s="83">
        <v>35</v>
      </c>
      <c r="B163" s="84" t="s">
        <v>27</v>
      </c>
      <c r="C163" s="84" t="s">
        <v>28</v>
      </c>
      <c r="D163" s="84" t="s">
        <v>238</v>
      </c>
      <c r="E163" s="84" t="s">
        <v>497</v>
      </c>
      <c r="F163" s="85">
        <v>1112</v>
      </c>
      <c r="G163" s="98" t="str">
        <f>IF(COUNTA(H163)=1,VLOOKUP(B163,'[1]CUSTOS VEICULO-MOTORISTA'!$A$2:$C$17,3,FALSE),"-")</f>
        <v>-</v>
      </c>
      <c r="H163" s="83"/>
      <c r="I163" s="86" t="s">
        <v>48</v>
      </c>
      <c r="J163" s="86" t="s">
        <v>93</v>
      </c>
      <c r="K163" s="87">
        <v>43888</v>
      </c>
      <c r="L163" s="88" t="str">
        <f t="shared" ca="1" si="11"/>
        <v>VENCIDA</v>
      </c>
      <c r="M163" s="87">
        <f t="shared" si="12"/>
        <v>44435</v>
      </c>
      <c r="N163" s="63"/>
      <c r="O163" s="64"/>
      <c r="P163" s="64"/>
      <c r="Q163" s="64"/>
      <c r="R163" s="64"/>
      <c r="S163" s="64"/>
      <c r="T163" s="64"/>
      <c r="U163" s="64"/>
      <c r="V163" s="64"/>
    </row>
    <row r="164" spans="1:22" x14ac:dyDescent="0.25">
      <c r="A164" s="83">
        <v>36</v>
      </c>
      <c r="B164" s="84" t="s">
        <v>27</v>
      </c>
      <c r="C164" s="84" t="s">
        <v>28</v>
      </c>
      <c r="D164" s="84" t="s">
        <v>239</v>
      </c>
      <c r="E164" s="84" t="s">
        <v>497</v>
      </c>
      <c r="F164" s="85">
        <v>1112</v>
      </c>
      <c r="G164" s="98" t="str">
        <f>IF(COUNTA(H164)=1,VLOOKUP(B164,'[1]CUSTOS VEICULO-MOTORISTA'!$A$2:$C$17,3,FALSE),"-")</f>
        <v>-</v>
      </c>
      <c r="H164" s="83"/>
      <c r="I164" s="86" t="s">
        <v>19</v>
      </c>
      <c r="J164" s="86" t="s">
        <v>93</v>
      </c>
      <c r="K164" s="87">
        <v>43277</v>
      </c>
      <c r="L164" s="88" t="str">
        <f t="shared" ca="1" si="11"/>
        <v>VENCIDA</v>
      </c>
      <c r="M164" s="87">
        <f t="shared" si="12"/>
        <v>43825</v>
      </c>
      <c r="N164" s="63"/>
      <c r="O164" s="64"/>
      <c r="P164" s="64"/>
      <c r="Q164" s="64"/>
      <c r="R164" s="64"/>
      <c r="S164" s="64"/>
      <c r="T164" s="64"/>
      <c r="U164" s="64"/>
      <c r="V164" s="64"/>
    </row>
    <row r="165" spans="1:22" x14ac:dyDescent="0.25">
      <c r="A165" s="83">
        <v>37</v>
      </c>
      <c r="B165" s="84" t="s">
        <v>27</v>
      </c>
      <c r="C165" s="84" t="s">
        <v>28</v>
      </c>
      <c r="D165" s="84" t="s">
        <v>240</v>
      </c>
      <c r="E165" s="90" t="s">
        <v>494</v>
      </c>
      <c r="F165" s="85">
        <v>1112</v>
      </c>
      <c r="G165" s="98" t="str">
        <f>IF(COUNTA(H165)=1,VLOOKUP(B165,'[1]CUSTOS VEICULO-MOTORISTA'!$A$2:$C$17,3,FALSE),"-")</f>
        <v>-</v>
      </c>
      <c r="H165" s="83"/>
      <c r="I165" s="86" t="s">
        <v>39</v>
      </c>
      <c r="J165" s="86" t="s">
        <v>93</v>
      </c>
      <c r="K165" s="87">
        <v>43510</v>
      </c>
      <c r="L165" s="88" t="str">
        <f t="shared" ca="1" si="11"/>
        <v>VENCIDA</v>
      </c>
      <c r="M165" s="87">
        <f t="shared" si="12"/>
        <v>44057</v>
      </c>
      <c r="N165" s="63"/>
      <c r="O165" s="64"/>
      <c r="P165" s="64"/>
      <c r="Q165" s="64"/>
      <c r="R165" s="64"/>
      <c r="S165" s="64"/>
      <c r="T165" s="64"/>
      <c r="U165" s="64"/>
      <c r="V165" s="64"/>
    </row>
    <row r="166" spans="1:22" x14ac:dyDescent="0.25">
      <c r="A166" s="83">
        <v>38</v>
      </c>
      <c r="B166" s="84" t="s">
        <v>27</v>
      </c>
      <c r="C166" s="84" t="s">
        <v>28</v>
      </c>
      <c r="D166" s="84" t="s">
        <v>241</v>
      </c>
      <c r="E166" s="90" t="s">
        <v>494</v>
      </c>
      <c r="F166" s="85">
        <v>1112</v>
      </c>
      <c r="G166" s="98" t="str">
        <f>IF(COUNTA(H166)=1,VLOOKUP(B166,'[1]CUSTOS VEICULO-MOTORISTA'!$A$2:$C$17,3,FALSE),"-")</f>
        <v>-</v>
      </c>
      <c r="H166" s="83"/>
      <c r="I166" s="86" t="s">
        <v>39</v>
      </c>
      <c r="J166" s="86" t="s">
        <v>93</v>
      </c>
      <c r="K166" s="87">
        <v>43510</v>
      </c>
      <c r="L166" s="88" t="str">
        <f t="shared" ca="1" si="11"/>
        <v>VENCIDA</v>
      </c>
      <c r="M166" s="87">
        <f t="shared" si="12"/>
        <v>44057</v>
      </c>
      <c r="N166" s="63"/>
      <c r="O166" s="64"/>
      <c r="P166" s="64"/>
      <c r="Q166" s="64"/>
      <c r="R166" s="64"/>
      <c r="S166" s="64"/>
      <c r="T166" s="64"/>
      <c r="U166" s="64"/>
      <c r="V166" s="64"/>
    </row>
    <row r="167" spans="1:22" x14ac:dyDescent="0.25">
      <c r="A167" s="83">
        <v>39</v>
      </c>
      <c r="B167" s="84" t="s">
        <v>27</v>
      </c>
      <c r="C167" s="84" t="s">
        <v>28</v>
      </c>
      <c r="D167" s="84" t="s">
        <v>242</v>
      </c>
      <c r="E167" s="90" t="s">
        <v>494</v>
      </c>
      <c r="F167" s="85">
        <v>1112</v>
      </c>
      <c r="G167" s="98" t="str">
        <f>IF(COUNTA(H167)=1,VLOOKUP(B167,'[1]CUSTOS VEICULO-MOTORISTA'!$A$2:$C$17,3,FALSE),"-")</f>
        <v>-</v>
      </c>
      <c r="H167" s="83"/>
      <c r="I167" s="86" t="s">
        <v>41</v>
      </c>
      <c r="J167" s="86" t="s">
        <v>93</v>
      </c>
      <c r="K167" s="87">
        <v>43510</v>
      </c>
      <c r="L167" s="88" t="str">
        <f t="shared" ca="1" si="11"/>
        <v>VENCIDA</v>
      </c>
      <c r="M167" s="87">
        <f t="shared" si="12"/>
        <v>44057</v>
      </c>
      <c r="N167" s="63"/>
      <c r="O167" s="64"/>
      <c r="P167" s="64"/>
      <c r="Q167" s="64"/>
      <c r="R167" s="64"/>
      <c r="S167" s="64"/>
      <c r="T167" s="64"/>
      <c r="U167" s="64"/>
      <c r="V167" s="64"/>
    </row>
    <row r="168" spans="1:22" x14ac:dyDescent="0.25">
      <c r="A168" s="83">
        <v>40</v>
      </c>
      <c r="B168" s="84" t="s">
        <v>27</v>
      </c>
      <c r="C168" s="84" t="s">
        <v>28</v>
      </c>
      <c r="D168" s="84" t="s">
        <v>243</v>
      </c>
      <c r="E168" s="90" t="s">
        <v>494</v>
      </c>
      <c r="F168" s="85">
        <v>1112</v>
      </c>
      <c r="G168" s="98" t="str">
        <f>IF(COUNTA(H168)=1,VLOOKUP(B168,'[1]CUSTOS VEICULO-MOTORISTA'!$A$2:$C$17,3,FALSE),"-")</f>
        <v>-</v>
      </c>
      <c r="H168" s="83"/>
      <c r="I168" s="86" t="s">
        <v>41</v>
      </c>
      <c r="J168" s="86" t="s">
        <v>93</v>
      </c>
      <c r="K168" s="87">
        <v>43510</v>
      </c>
      <c r="L168" s="88" t="str">
        <f t="shared" ca="1" si="11"/>
        <v>VENCIDA</v>
      </c>
      <c r="M168" s="87">
        <f t="shared" si="12"/>
        <v>44057</v>
      </c>
      <c r="N168" s="63"/>
      <c r="O168" s="64"/>
      <c r="P168" s="64"/>
      <c r="Q168" s="64"/>
      <c r="R168" s="64"/>
      <c r="S168" s="64"/>
      <c r="T168" s="64"/>
      <c r="U168" s="64"/>
      <c r="V168" s="64"/>
    </row>
    <row r="169" spans="1:22" x14ac:dyDescent="0.25">
      <c r="A169" s="83">
        <v>41</v>
      </c>
      <c r="B169" s="84" t="s">
        <v>27</v>
      </c>
      <c r="C169" s="84" t="s">
        <v>28</v>
      </c>
      <c r="D169" s="84" t="s">
        <v>245</v>
      </c>
      <c r="E169" s="90" t="s">
        <v>494</v>
      </c>
      <c r="F169" s="85">
        <v>1112</v>
      </c>
      <c r="G169" s="98" t="str">
        <f>IF(COUNTA(H169)=1,VLOOKUP(B169,'[1]CUSTOS VEICULO-MOTORISTA'!$A$2:$C$17,3,FALSE),"-")</f>
        <v>-</v>
      </c>
      <c r="H169" s="83"/>
      <c r="I169" s="86" t="s">
        <v>41</v>
      </c>
      <c r="J169" s="86" t="s">
        <v>93</v>
      </c>
      <c r="K169" s="87">
        <v>43510</v>
      </c>
      <c r="L169" s="88" t="str">
        <f t="shared" ca="1" si="11"/>
        <v>VENCIDA</v>
      </c>
      <c r="M169" s="87">
        <f t="shared" si="12"/>
        <v>44057</v>
      </c>
      <c r="N169" s="63"/>
      <c r="O169" s="64"/>
      <c r="P169" s="64"/>
      <c r="Q169" s="64"/>
      <c r="R169" s="64"/>
      <c r="S169" s="64"/>
      <c r="T169" s="64"/>
      <c r="U169" s="64"/>
      <c r="V169" s="64"/>
    </row>
    <row r="170" spans="1:22" x14ac:dyDescent="0.25">
      <c r="A170" s="83">
        <v>42</v>
      </c>
      <c r="B170" s="84" t="s">
        <v>27</v>
      </c>
      <c r="C170" s="84" t="s">
        <v>28</v>
      </c>
      <c r="D170" s="84" t="s">
        <v>247</v>
      </c>
      <c r="E170" s="90" t="s">
        <v>494</v>
      </c>
      <c r="F170" s="85">
        <v>1112</v>
      </c>
      <c r="G170" s="98" t="str">
        <f>IF(COUNTA(H170)=1,VLOOKUP(B170,'[1]CUSTOS VEICULO-MOTORISTA'!$A$2:$C$17,3,FALSE),"-")</f>
        <v>-</v>
      </c>
      <c r="H170" s="83"/>
      <c r="I170" s="86" t="s">
        <v>39</v>
      </c>
      <c r="J170" s="86" t="s">
        <v>93</v>
      </c>
      <c r="K170" s="87">
        <v>43510</v>
      </c>
      <c r="L170" s="88" t="str">
        <f t="shared" ca="1" si="11"/>
        <v>VENCIDA</v>
      </c>
      <c r="M170" s="87">
        <f t="shared" si="12"/>
        <v>44057</v>
      </c>
      <c r="N170" s="63"/>
      <c r="O170" s="64"/>
      <c r="P170" s="64"/>
      <c r="Q170" s="64"/>
      <c r="R170" s="64"/>
      <c r="S170" s="64"/>
      <c r="T170" s="64"/>
      <c r="U170" s="64"/>
      <c r="V170" s="64"/>
    </row>
    <row r="171" spans="1:22" x14ac:dyDescent="0.25">
      <c r="A171" s="83">
        <v>43</v>
      </c>
      <c r="B171" s="84" t="s">
        <v>27</v>
      </c>
      <c r="C171" s="84" t="s">
        <v>28</v>
      </c>
      <c r="D171" s="84" t="s">
        <v>248</v>
      </c>
      <c r="E171" s="90" t="s">
        <v>494</v>
      </c>
      <c r="F171" s="85">
        <v>1112</v>
      </c>
      <c r="G171" s="98" t="str">
        <f>IF(COUNTA(H171)=1,VLOOKUP(B171,'[1]CUSTOS VEICULO-MOTORISTA'!$A$2:$C$17,3,FALSE),"-")</f>
        <v>-</v>
      </c>
      <c r="H171" s="83"/>
      <c r="I171" s="86" t="s">
        <v>39</v>
      </c>
      <c r="J171" s="86" t="s">
        <v>93</v>
      </c>
      <c r="K171" s="87">
        <v>43510</v>
      </c>
      <c r="L171" s="88" t="str">
        <f t="shared" ca="1" si="11"/>
        <v>VENCIDA</v>
      </c>
      <c r="M171" s="87">
        <f t="shared" si="12"/>
        <v>44057</v>
      </c>
      <c r="N171" s="63"/>
      <c r="O171" s="64"/>
      <c r="P171" s="64"/>
      <c r="Q171" s="64"/>
      <c r="R171" s="64"/>
      <c r="S171" s="64"/>
      <c r="T171" s="64"/>
      <c r="U171" s="64"/>
      <c r="V171" s="64"/>
    </row>
    <row r="172" spans="1:22" x14ac:dyDescent="0.25">
      <c r="A172" s="83">
        <v>44</v>
      </c>
      <c r="B172" s="84" t="s">
        <v>27</v>
      </c>
      <c r="C172" s="84" t="s">
        <v>28</v>
      </c>
      <c r="D172" s="84" t="s">
        <v>249</v>
      </c>
      <c r="E172" s="90" t="s">
        <v>494</v>
      </c>
      <c r="F172" s="85">
        <v>1112</v>
      </c>
      <c r="G172" s="98" t="str">
        <f>IF(COUNTA(H172)=1,VLOOKUP(B172,'[1]CUSTOS VEICULO-MOTORISTA'!$A$2:$C$17,3,FALSE),"-")</f>
        <v>-</v>
      </c>
      <c r="H172" s="83"/>
      <c r="I172" s="86" t="s">
        <v>39</v>
      </c>
      <c r="J172" s="86" t="s">
        <v>93</v>
      </c>
      <c r="K172" s="87">
        <v>43510</v>
      </c>
      <c r="L172" s="88" t="str">
        <f t="shared" ca="1" si="11"/>
        <v>VENCIDA</v>
      </c>
      <c r="M172" s="87">
        <f t="shared" si="12"/>
        <v>44057</v>
      </c>
      <c r="N172" s="63"/>
      <c r="O172" s="64"/>
      <c r="P172" s="64"/>
      <c r="Q172" s="64"/>
      <c r="R172" s="64"/>
      <c r="S172" s="64"/>
      <c r="T172" s="64"/>
      <c r="U172" s="64"/>
      <c r="V172" s="64"/>
    </row>
    <row r="173" spans="1:22" x14ac:dyDescent="0.25">
      <c r="A173" s="83">
        <v>45</v>
      </c>
      <c r="B173" s="84" t="s">
        <v>205</v>
      </c>
      <c r="C173" s="84" t="s">
        <v>28</v>
      </c>
      <c r="D173" s="84" t="s">
        <v>250</v>
      </c>
      <c r="E173" s="90" t="s">
        <v>494</v>
      </c>
      <c r="F173" s="85">
        <v>1112</v>
      </c>
      <c r="G173" s="98" t="str">
        <f>IF(COUNTA(H173)=1,VLOOKUP(B173,'[1]CUSTOS VEICULO-MOTORISTA'!$A$2:$C$17,3,FALSE),"-")</f>
        <v>-</v>
      </c>
      <c r="H173" s="83"/>
      <c r="I173" s="86" t="s">
        <v>51</v>
      </c>
      <c r="J173" s="86" t="s">
        <v>93</v>
      </c>
      <c r="K173" s="87">
        <v>43866</v>
      </c>
      <c r="L173" s="88" t="s">
        <v>251</v>
      </c>
      <c r="M173" s="87">
        <v>44413</v>
      </c>
      <c r="N173" s="63"/>
      <c r="O173" s="64"/>
      <c r="P173" s="64"/>
      <c r="Q173" s="64"/>
      <c r="R173" s="64"/>
      <c r="S173" s="64"/>
      <c r="T173" s="64"/>
      <c r="U173" s="64"/>
      <c r="V173" s="64"/>
    </row>
    <row r="174" spans="1:22" x14ac:dyDescent="0.25">
      <c r="A174" s="83">
        <v>46</v>
      </c>
      <c r="B174" s="84" t="s">
        <v>27</v>
      </c>
      <c r="C174" s="84" t="s">
        <v>28</v>
      </c>
      <c r="D174" s="84" t="s">
        <v>252</v>
      </c>
      <c r="E174" s="90" t="s">
        <v>520</v>
      </c>
      <c r="F174" s="85">
        <v>1112</v>
      </c>
      <c r="G174" s="98"/>
      <c r="H174" s="83"/>
      <c r="I174" s="86" t="s">
        <v>51</v>
      </c>
      <c r="J174" s="86" t="s">
        <v>93</v>
      </c>
      <c r="K174" s="87">
        <v>43866</v>
      </c>
      <c r="L174" s="88" t="s">
        <v>251</v>
      </c>
      <c r="M174" s="87">
        <v>44413</v>
      </c>
      <c r="N174" s="63"/>
      <c r="O174" s="64"/>
      <c r="P174" s="64"/>
      <c r="Q174" s="64"/>
      <c r="R174" s="64"/>
      <c r="S174" s="64"/>
      <c r="T174" s="64"/>
      <c r="U174" s="64"/>
      <c r="V174" s="64"/>
    </row>
    <row r="175" spans="1:22" x14ac:dyDescent="0.25">
      <c r="A175" s="83">
        <v>47</v>
      </c>
      <c r="B175" s="84" t="s">
        <v>53</v>
      </c>
      <c r="C175" s="84" t="s">
        <v>54</v>
      </c>
      <c r="D175" s="84" t="s">
        <v>615</v>
      </c>
      <c r="E175" s="90" t="s">
        <v>616</v>
      </c>
      <c r="F175" s="85">
        <v>4014.33</v>
      </c>
      <c r="G175" s="98"/>
      <c r="H175" s="83"/>
      <c r="I175" s="86" t="s">
        <v>121</v>
      </c>
      <c r="J175" s="86" t="s">
        <v>22</v>
      </c>
      <c r="K175" s="87">
        <v>44914</v>
      </c>
      <c r="L175" s="88" t="s">
        <v>251</v>
      </c>
      <c r="M175" s="87">
        <v>45575</v>
      </c>
      <c r="N175" s="63"/>
      <c r="O175" s="64"/>
      <c r="P175" s="64"/>
      <c r="Q175" s="64"/>
      <c r="R175" s="64"/>
      <c r="S175" s="64"/>
      <c r="T175" s="64"/>
      <c r="U175" s="64"/>
      <c r="V175" s="64"/>
    </row>
    <row r="176" spans="1:22" x14ac:dyDescent="0.25">
      <c r="A176" s="83">
        <v>48</v>
      </c>
      <c r="B176" s="84" t="s">
        <v>35</v>
      </c>
      <c r="C176" s="84" t="s">
        <v>123</v>
      </c>
      <c r="D176" s="84" t="s">
        <v>533</v>
      </c>
      <c r="E176" s="90" t="s">
        <v>125</v>
      </c>
      <c r="F176" s="85">
        <v>8500</v>
      </c>
      <c r="G176" s="98"/>
      <c r="H176" s="83"/>
      <c r="I176" s="86" t="s">
        <v>112</v>
      </c>
      <c r="J176" s="86" t="s">
        <v>22</v>
      </c>
      <c r="K176" s="87">
        <v>44844</v>
      </c>
      <c r="L176" s="88" t="s">
        <v>251</v>
      </c>
      <c r="M176" s="87">
        <v>45575</v>
      </c>
      <c r="N176" s="63"/>
      <c r="O176" s="64"/>
      <c r="P176" s="64"/>
      <c r="Q176" s="64"/>
      <c r="R176" s="64"/>
      <c r="S176" s="64"/>
      <c r="T176" s="64"/>
      <c r="U176" s="64"/>
      <c r="V176" s="64"/>
    </row>
    <row r="177" spans="1:23" x14ac:dyDescent="0.25">
      <c r="A177" s="83">
        <v>49</v>
      </c>
      <c r="B177" s="84" t="s">
        <v>53</v>
      </c>
      <c r="C177" s="84" t="s">
        <v>126</v>
      </c>
      <c r="D177" s="84" t="s">
        <v>644</v>
      </c>
      <c r="E177" s="90" t="s">
        <v>128</v>
      </c>
      <c r="F177" s="85">
        <v>4014.33</v>
      </c>
      <c r="G177" s="98"/>
      <c r="H177" s="83"/>
      <c r="I177" s="86" t="s">
        <v>112</v>
      </c>
      <c r="J177" s="86" t="s">
        <v>22</v>
      </c>
      <c r="K177" s="87">
        <v>44944</v>
      </c>
      <c r="L177" s="88" t="s">
        <v>251</v>
      </c>
      <c r="M177" s="87">
        <v>45675</v>
      </c>
      <c r="N177" s="63"/>
      <c r="O177" s="64"/>
      <c r="P177" s="64"/>
      <c r="Q177" s="64"/>
      <c r="R177" s="64"/>
      <c r="S177" s="64"/>
      <c r="T177" s="64"/>
      <c r="U177" s="64"/>
      <c r="V177" s="64"/>
    </row>
    <row r="178" spans="1:23" x14ac:dyDescent="0.25">
      <c r="A178" s="259" t="s">
        <v>71</v>
      </c>
      <c r="B178" s="259"/>
      <c r="C178" s="259"/>
      <c r="D178" s="259"/>
      <c r="E178" s="259"/>
      <c r="F178" s="91">
        <f>SUM(F129:F177)</f>
        <v>74304.08</v>
      </c>
      <c r="G178" s="99">
        <f>SUM(G129:G173)</f>
        <v>0</v>
      </c>
      <c r="H178" s="106"/>
      <c r="I178" s="107"/>
      <c r="J178" s="108"/>
      <c r="K178" s="96"/>
      <c r="L178" s="96"/>
      <c r="M178" s="97"/>
      <c r="N178" s="63"/>
      <c r="O178" s="64"/>
      <c r="P178" s="64"/>
      <c r="Q178" s="64"/>
      <c r="R178" s="64"/>
      <c r="S178" s="64"/>
      <c r="T178" s="64"/>
      <c r="U178" s="64"/>
      <c r="V178" s="64"/>
    </row>
    <row r="179" spans="1:23" x14ac:dyDescent="0.25">
      <c r="A179" s="259" t="s">
        <v>72</v>
      </c>
      <c r="B179" s="259"/>
      <c r="C179" s="259"/>
      <c r="D179" s="259"/>
      <c r="E179" s="259"/>
      <c r="F179" s="91"/>
      <c r="G179" s="260">
        <f>SUM(F129:F177)</f>
        <v>74304.08</v>
      </c>
      <c r="H179" s="260"/>
      <c r="I179" s="106"/>
      <c r="J179" s="107"/>
      <c r="K179" s="108"/>
      <c r="L179" s="96"/>
      <c r="M179" s="96"/>
      <c r="N179" s="97"/>
      <c r="O179" s="63"/>
      <c r="P179" s="64"/>
      <c r="Q179" s="64"/>
      <c r="R179" s="64"/>
      <c r="S179" s="64"/>
      <c r="T179" s="64"/>
      <c r="U179" s="64"/>
      <c r="V179" s="64"/>
      <c r="W179" s="64"/>
    </row>
    <row r="180" spans="1:23" ht="23.25" x14ac:dyDescent="0.25">
      <c r="A180" s="244" t="s">
        <v>253</v>
      </c>
      <c r="B180" s="245"/>
      <c r="C180" s="245"/>
      <c r="D180" s="245"/>
      <c r="E180" s="245"/>
      <c r="F180" s="241">
        <f>SUM(F30+F44+F61+F81+F91+F106+F126+G179)</f>
        <v>546017.65</v>
      </c>
      <c r="G180" s="242"/>
      <c r="H180" s="243"/>
      <c r="I180" s="109"/>
      <c r="J180" s="110"/>
      <c r="K180" s="111"/>
      <c r="L180" s="70"/>
      <c r="M180" s="70"/>
      <c r="N180" s="112"/>
      <c r="O180" s="70"/>
      <c r="P180" s="64"/>
      <c r="Q180" s="64"/>
      <c r="R180" s="64"/>
      <c r="S180" s="64"/>
      <c r="T180" s="64"/>
      <c r="U180" s="64"/>
      <c r="V180" s="64"/>
      <c r="W180" s="64"/>
    </row>
    <row r="181" spans="1:23" x14ac:dyDescent="0.25">
      <c r="A181" s="253" t="s">
        <v>254</v>
      </c>
      <c r="B181" s="253"/>
      <c r="C181" s="253"/>
      <c r="D181" s="253"/>
      <c r="E181" s="114">
        <v>92</v>
      </c>
      <c r="F181" s="109"/>
      <c r="I181" s="115"/>
      <c r="J181" s="116"/>
      <c r="K181" s="117"/>
      <c r="L181" s="64"/>
      <c r="M181" s="64"/>
      <c r="N181" s="118"/>
      <c r="O181" s="64"/>
      <c r="P181" s="64"/>
      <c r="Q181" s="64"/>
      <c r="R181" s="64"/>
      <c r="S181" s="64"/>
      <c r="T181" s="64"/>
      <c r="U181" s="64"/>
      <c r="V181" s="64"/>
      <c r="W181" s="64"/>
    </row>
    <row r="182" spans="1:23" x14ac:dyDescent="0.25">
      <c r="A182" s="253" t="s">
        <v>23</v>
      </c>
      <c r="B182" s="253"/>
      <c r="C182" s="253"/>
      <c r="D182" s="253"/>
      <c r="E182" s="113">
        <v>4</v>
      </c>
      <c r="F182" s="115"/>
      <c r="G182" s="119"/>
      <c r="H182" s="64"/>
      <c r="I182" s="115"/>
      <c r="J182" s="115"/>
      <c r="K182" s="115"/>
      <c r="L182" s="115"/>
      <c r="M182" s="115"/>
      <c r="N182" s="115"/>
      <c r="O182" s="64"/>
      <c r="P182" s="64"/>
      <c r="Q182" s="64"/>
      <c r="R182" s="64"/>
      <c r="S182" s="64"/>
      <c r="T182" s="64"/>
      <c r="U182" s="64"/>
      <c r="V182" s="64"/>
      <c r="W182" s="64"/>
    </row>
    <row r="183" spans="1:23" x14ac:dyDescent="0.25">
      <c r="A183" s="253" t="s">
        <v>28</v>
      </c>
      <c r="B183" s="253"/>
      <c r="C183" s="253"/>
      <c r="D183" s="253"/>
      <c r="E183" s="113">
        <v>43</v>
      </c>
      <c r="F183" s="115"/>
      <c r="G183" s="115"/>
      <c r="H183" s="64"/>
      <c r="I183" s="115"/>
      <c r="J183" s="115"/>
      <c r="K183" s="115"/>
      <c r="L183" s="115"/>
      <c r="M183" s="115"/>
      <c r="N183" s="115"/>
      <c r="O183" s="64"/>
      <c r="P183" s="64"/>
      <c r="Q183" s="64"/>
      <c r="R183" s="64"/>
      <c r="S183" s="64"/>
      <c r="T183" s="64"/>
      <c r="U183" s="64"/>
      <c r="V183" s="64"/>
      <c r="W183" s="64"/>
    </row>
    <row r="184" spans="1:23" x14ac:dyDescent="0.25">
      <c r="A184" s="254" t="s">
        <v>71</v>
      </c>
      <c r="B184" s="255"/>
      <c r="C184" s="255"/>
      <c r="D184" s="256"/>
      <c r="E184" s="113">
        <f>SUM(E181:E183)</f>
        <v>139</v>
      </c>
      <c r="F184" s="115"/>
      <c r="G184" s="115"/>
      <c r="H184" s="64"/>
      <c r="I184" s="115"/>
      <c r="J184" s="115"/>
      <c r="K184" s="115"/>
      <c r="L184" s="115"/>
      <c r="M184" s="115"/>
      <c r="N184" s="115"/>
      <c r="O184" s="64"/>
      <c r="P184" s="64"/>
      <c r="Q184" s="64"/>
      <c r="R184" s="64"/>
      <c r="S184" s="64"/>
      <c r="T184" s="64"/>
      <c r="U184" s="64"/>
      <c r="V184" s="64"/>
      <c r="W184" s="64"/>
    </row>
    <row r="185" spans="1:23" x14ac:dyDescent="0.25">
      <c r="A185" s="254"/>
      <c r="B185" s="255"/>
      <c r="C185" s="255"/>
      <c r="D185" s="255"/>
      <c r="E185" s="256"/>
      <c r="F185" s="115"/>
      <c r="G185" s="115"/>
      <c r="H185" s="64"/>
      <c r="I185" s="115"/>
      <c r="J185" s="115"/>
      <c r="K185" s="115"/>
      <c r="L185" s="115"/>
      <c r="M185" s="115"/>
      <c r="N185" s="115"/>
      <c r="O185" s="64"/>
      <c r="P185" s="64"/>
      <c r="Q185" s="64"/>
      <c r="R185" s="64"/>
      <c r="S185" s="64"/>
      <c r="T185" s="64"/>
      <c r="U185" s="64"/>
      <c r="V185" s="64"/>
      <c r="W185" s="64"/>
    </row>
    <row r="186" spans="1:23" ht="78" customHeight="1" x14ac:dyDescent="0.25">
      <c r="A186" s="249" t="s">
        <v>255</v>
      </c>
      <c r="B186" s="250"/>
      <c r="C186" s="250"/>
      <c r="D186" s="251"/>
      <c r="E186" s="113">
        <v>2</v>
      </c>
      <c r="F186" s="115"/>
      <c r="G186" s="165"/>
      <c r="H186" s="64"/>
      <c r="I186" s="115"/>
      <c r="J186" s="115"/>
      <c r="K186" s="115"/>
      <c r="L186" s="115"/>
      <c r="M186" s="115"/>
      <c r="N186" s="115"/>
      <c r="O186" s="64"/>
      <c r="P186" s="64"/>
      <c r="Q186" s="64"/>
      <c r="R186" s="64"/>
      <c r="S186" s="64"/>
      <c r="T186" s="64"/>
      <c r="U186" s="64"/>
      <c r="V186" s="64"/>
      <c r="W186" s="64"/>
    </row>
    <row r="187" spans="1:23" ht="78" customHeight="1" x14ac:dyDescent="0.25">
      <c r="A187" s="249" t="s">
        <v>256</v>
      </c>
      <c r="B187" s="250"/>
      <c r="C187" s="250"/>
      <c r="D187" s="251"/>
      <c r="E187" s="113">
        <v>3</v>
      </c>
      <c r="F187" s="115"/>
      <c r="G187" s="115"/>
      <c r="H187" s="64"/>
      <c r="I187" s="115"/>
      <c r="J187" s="115"/>
      <c r="K187" s="115"/>
      <c r="L187" s="64"/>
      <c r="M187" s="64"/>
      <c r="N187" s="118"/>
      <c r="O187" s="64"/>
      <c r="P187" s="64"/>
      <c r="Q187" s="64"/>
      <c r="R187" s="64"/>
      <c r="S187" s="64"/>
      <c r="T187" s="64"/>
      <c r="U187" s="64"/>
      <c r="V187" s="64"/>
      <c r="W187" s="64"/>
    </row>
    <row r="188" spans="1:23" ht="29.25" customHeight="1" x14ac:dyDescent="0.25">
      <c r="A188" s="252" t="s">
        <v>257</v>
      </c>
      <c r="B188" s="252"/>
      <c r="C188" s="252"/>
      <c r="D188" s="252"/>
      <c r="E188" s="120">
        <f>E187+E186</f>
        <v>5</v>
      </c>
      <c r="F188" s="115"/>
      <c r="G188" s="115"/>
      <c r="H188" s="64"/>
      <c r="I188" s="115"/>
      <c r="J188" s="116"/>
      <c r="K188" s="117"/>
      <c r="L188" s="64"/>
      <c r="M188" s="64"/>
      <c r="N188" s="118"/>
      <c r="O188" s="64"/>
      <c r="P188" s="64"/>
      <c r="Q188" s="64"/>
      <c r="R188" s="64"/>
      <c r="S188" s="64"/>
      <c r="T188" s="64"/>
      <c r="U188" s="64"/>
      <c r="V188" s="64"/>
      <c r="W188" s="64"/>
    </row>
    <row r="189" spans="1:23" ht="29.25" customHeight="1" x14ac:dyDescent="0.25">
      <c r="A189" s="246" t="s">
        <v>286</v>
      </c>
      <c r="B189" s="247"/>
      <c r="C189" s="247"/>
      <c r="D189" s="248"/>
      <c r="E189" s="121">
        <f>SUM(E184,E188)</f>
        <v>144</v>
      </c>
      <c r="F189" s="119"/>
      <c r="G189" s="115"/>
      <c r="H189" s="64"/>
      <c r="I189" s="115"/>
      <c r="J189" s="116"/>
      <c r="K189" s="117"/>
      <c r="L189" s="64"/>
      <c r="M189" s="64"/>
      <c r="N189" s="118"/>
      <c r="O189" s="64"/>
      <c r="P189" s="64"/>
      <c r="Q189" s="64"/>
      <c r="R189" s="64"/>
      <c r="S189" s="64"/>
      <c r="T189" s="64"/>
      <c r="U189" s="64"/>
      <c r="V189" s="64"/>
      <c r="W189" s="64"/>
    </row>
    <row r="190" spans="1:23" x14ac:dyDescent="0.25">
      <c r="A190" s="70"/>
      <c r="B190" s="70"/>
      <c r="C190" s="70"/>
      <c r="D190" s="70"/>
      <c r="E190" s="70"/>
      <c r="F190" s="122"/>
      <c r="G190" s="115"/>
      <c r="H190" s="64"/>
      <c r="I190" s="115"/>
      <c r="J190" s="116"/>
      <c r="K190" s="117"/>
      <c r="L190" s="64"/>
      <c r="M190" s="64"/>
      <c r="N190" s="118"/>
      <c r="O190" s="64"/>
      <c r="P190" s="64"/>
      <c r="Q190" s="64"/>
      <c r="R190" s="64"/>
      <c r="S190" s="64"/>
      <c r="T190" s="64"/>
      <c r="U190" s="64"/>
      <c r="V190" s="64"/>
      <c r="W190" s="64"/>
    </row>
    <row r="191" spans="1:23" ht="7.5" customHeight="1" x14ac:dyDescent="0.25">
      <c r="A191" s="123"/>
      <c r="B191" s="123"/>
      <c r="C191" s="123"/>
      <c r="D191" s="123"/>
      <c r="E191" s="123"/>
      <c r="F191" s="115"/>
      <c r="G191" s="124"/>
      <c r="H191" s="67"/>
      <c r="I191" s="115"/>
      <c r="J191" s="116"/>
      <c r="K191" s="117"/>
      <c r="L191" s="64"/>
      <c r="M191" s="64"/>
      <c r="N191" s="118"/>
      <c r="O191" s="64"/>
      <c r="P191" s="64"/>
      <c r="Q191" s="64"/>
      <c r="R191" s="64"/>
      <c r="S191" s="64"/>
      <c r="T191" s="64"/>
      <c r="U191" s="64"/>
      <c r="V191" s="64"/>
      <c r="W191" s="64"/>
    </row>
    <row r="192" spans="1:23" ht="3" customHeight="1" x14ac:dyDescent="0.25">
      <c r="A192" s="123"/>
      <c r="B192" s="123"/>
      <c r="C192" s="123"/>
      <c r="D192" s="123"/>
      <c r="E192" s="123"/>
      <c r="F192" s="115"/>
      <c r="G192" s="124"/>
      <c r="H192" s="67"/>
      <c r="I192" s="115"/>
      <c r="J192" s="116"/>
      <c r="K192" s="117"/>
      <c r="L192" s="64"/>
      <c r="M192" s="64"/>
      <c r="N192" s="118"/>
      <c r="O192" s="64"/>
      <c r="P192" s="64"/>
      <c r="Q192" s="64"/>
      <c r="R192" s="64"/>
      <c r="S192" s="64"/>
      <c r="T192" s="64"/>
      <c r="U192" s="64"/>
      <c r="V192" s="64"/>
      <c r="W192" s="64"/>
    </row>
    <row r="193" spans="1:23" ht="105" customHeight="1" x14ac:dyDescent="0.25">
      <c r="A193" s="89"/>
      <c r="B193" s="64"/>
      <c r="C193" s="125"/>
      <c r="D193" s="126" t="s">
        <v>258</v>
      </c>
      <c r="E193" s="127" t="s">
        <v>525</v>
      </c>
      <c r="F193" s="128"/>
      <c r="G193" s="129" t="s">
        <v>259</v>
      </c>
      <c r="H193" s="130" t="s">
        <v>260</v>
      </c>
      <c r="I193" s="131"/>
      <c r="J193" s="116"/>
      <c r="K193" s="117"/>
      <c r="L193" s="64"/>
      <c r="M193" s="64"/>
      <c r="N193" s="118"/>
      <c r="O193" s="64"/>
      <c r="P193" s="64"/>
      <c r="Q193" s="64"/>
      <c r="R193" s="64"/>
      <c r="S193" s="64"/>
      <c r="T193" s="64"/>
      <c r="U193" s="64"/>
      <c r="V193" s="64"/>
      <c r="W193" s="64"/>
    </row>
    <row r="194" spans="1:23" x14ac:dyDescent="0.25">
      <c r="A194" s="64"/>
      <c r="B194" s="89"/>
      <c r="C194" s="64"/>
      <c r="D194" s="132" t="s">
        <v>579</v>
      </c>
      <c r="E194" s="132">
        <f ca="1">COUNTIFS(A4:N174,"AMAROK")</f>
        <v>14</v>
      </c>
      <c r="F194" s="115"/>
      <c r="G194" s="132" t="s">
        <v>36</v>
      </c>
      <c r="H194" s="132">
        <f ca="1">COUNTIF(A10:O176,"amarok")</f>
        <v>14</v>
      </c>
      <c r="I194" s="115"/>
      <c r="J194" s="116"/>
      <c r="K194" s="117"/>
      <c r="L194" s="115"/>
      <c r="M194" s="64"/>
      <c r="N194" s="118"/>
      <c r="O194" s="64"/>
      <c r="P194" s="64"/>
      <c r="Q194" s="64"/>
      <c r="R194" s="64"/>
      <c r="S194" s="64"/>
      <c r="T194" s="64"/>
      <c r="U194" s="64"/>
      <c r="V194" s="64"/>
      <c r="W194" s="64"/>
    </row>
    <row r="195" spans="1:23" x14ac:dyDescent="0.25">
      <c r="A195" s="64"/>
      <c r="B195" s="89"/>
      <c r="C195" s="66"/>
      <c r="D195" s="133" t="s">
        <v>580</v>
      </c>
      <c r="E195" s="133">
        <f ca="1">COUNTIF(A4:N173,"L200")</f>
        <v>3</v>
      </c>
      <c r="F195" s="115"/>
      <c r="G195" s="133" t="s">
        <v>261</v>
      </c>
      <c r="H195" s="133">
        <f ca="1">COUNTIF(A10:O176,"l200")</f>
        <v>3</v>
      </c>
      <c r="I195" s="115"/>
      <c r="J195" s="116"/>
      <c r="K195" s="117"/>
      <c r="L195" s="115"/>
      <c r="M195" s="64"/>
      <c r="N195" s="118"/>
      <c r="O195" s="64"/>
      <c r="P195" s="64"/>
      <c r="Q195" s="64"/>
      <c r="R195" s="64"/>
      <c r="S195" s="64"/>
      <c r="T195" s="64"/>
      <c r="U195" s="64"/>
      <c r="V195" s="64"/>
      <c r="W195" s="64"/>
    </row>
    <row r="196" spans="1:23" x14ac:dyDescent="0.25">
      <c r="A196" s="64"/>
      <c r="B196" s="89"/>
      <c r="C196" s="134"/>
      <c r="D196" s="133" t="s">
        <v>581</v>
      </c>
      <c r="E196" s="133">
        <f ca="1">COUNTIF(A4:N173,"ONIX")</f>
        <v>1</v>
      </c>
      <c r="F196" s="115"/>
      <c r="G196" s="133" t="s">
        <v>262</v>
      </c>
      <c r="H196" s="133">
        <f ca="1">COUNTIF(A10:O176,"onix")</f>
        <v>1</v>
      </c>
      <c r="I196" s="115"/>
      <c r="J196" s="116"/>
      <c r="K196" s="117"/>
      <c r="L196" s="115"/>
      <c r="M196" s="64"/>
      <c r="N196" s="118"/>
      <c r="O196" s="64"/>
      <c r="P196" s="64"/>
      <c r="Q196" s="64"/>
      <c r="R196" s="64"/>
      <c r="S196" s="64"/>
      <c r="T196" s="64"/>
      <c r="U196" s="64"/>
      <c r="V196" s="64"/>
      <c r="W196" s="64"/>
    </row>
    <row r="197" spans="1:23" x14ac:dyDescent="0.25">
      <c r="A197" s="64"/>
      <c r="B197" s="89"/>
      <c r="C197" s="64"/>
      <c r="D197" s="133" t="s">
        <v>582</v>
      </c>
      <c r="E197" s="133">
        <f ca="1">COUNTIF(A4:N173,"SAVEIRO")</f>
        <v>7</v>
      </c>
      <c r="F197" s="115"/>
      <c r="G197" s="133" t="s">
        <v>43</v>
      </c>
      <c r="H197" s="133">
        <f ca="1">COUNTIF(A10:O176,"saveiro")</f>
        <v>7</v>
      </c>
      <c r="I197" s="115"/>
      <c r="J197" s="116"/>
      <c r="K197" s="117"/>
      <c r="L197" s="115"/>
      <c r="M197" s="64"/>
      <c r="N197" s="118"/>
      <c r="O197" s="64"/>
      <c r="P197" s="64"/>
      <c r="Q197" s="64"/>
      <c r="R197" s="64"/>
      <c r="S197" s="64"/>
      <c r="T197" s="64"/>
      <c r="U197" s="64"/>
      <c r="V197" s="64"/>
      <c r="W197" s="64"/>
    </row>
    <row r="198" spans="1:23" x14ac:dyDescent="0.25">
      <c r="A198" s="64"/>
      <c r="B198" s="89"/>
      <c r="C198" s="64"/>
      <c r="D198" s="133" t="s">
        <v>583</v>
      </c>
      <c r="E198" s="133">
        <v>43</v>
      </c>
      <c r="F198" s="115"/>
      <c r="G198" s="133" t="s">
        <v>28</v>
      </c>
      <c r="H198" s="133">
        <f ca="1">COUNTIF(A10:O176,"MOTO")</f>
        <v>43</v>
      </c>
      <c r="I198" s="115"/>
      <c r="J198" s="116"/>
      <c r="K198" s="117"/>
      <c r="L198" s="115"/>
      <c r="M198" s="64"/>
      <c r="N198" s="118"/>
      <c r="O198" s="64"/>
      <c r="P198" s="64"/>
      <c r="Q198" s="64"/>
      <c r="R198" s="64"/>
      <c r="S198" s="64"/>
      <c r="T198" s="64"/>
      <c r="U198" s="64"/>
      <c r="V198" s="64"/>
      <c r="W198" s="64"/>
    </row>
    <row r="199" spans="1:23" x14ac:dyDescent="0.25">
      <c r="A199" s="64"/>
      <c r="B199" s="89"/>
      <c r="C199" s="64"/>
      <c r="D199" s="133" t="s">
        <v>584</v>
      </c>
      <c r="E199" s="133">
        <f ca="1">COUNTIF(A12:N179,"GOL")</f>
        <v>42</v>
      </c>
      <c r="F199" s="115"/>
      <c r="G199" s="133" t="s">
        <v>21</v>
      </c>
      <c r="H199" s="133">
        <f ca="1">COUNTIF(A10:O176,"GOL")</f>
        <v>42</v>
      </c>
      <c r="I199" s="115"/>
      <c r="J199" s="116"/>
      <c r="K199" s="117"/>
      <c r="L199" s="115"/>
      <c r="M199" s="64"/>
      <c r="N199" s="118"/>
      <c r="O199" s="64"/>
      <c r="P199" s="64"/>
      <c r="Q199" s="64"/>
      <c r="R199" s="64"/>
      <c r="S199" s="64"/>
      <c r="T199" s="64"/>
      <c r="U199" s="64"/>
      <c r="V199" s="64"/>
      <c r="W199" s="64"/>
    </row>
    <row r="200" spans="1:23" x14ac:dyDescent="0.25">
      <c r="A200" s="64"/>
      <c r="B200" s="89"/>
      <c r="C200" s="64"/>
      <c r="D200" s="133" t="s">
        <v>585</v>
      </c>
      <c r="E200" s="133">
        <f ca="1">COUNTIF(A4:N173,"SANDERO")</f>
        <v>0</v>
      </c>
      <c r="F200" s="115"/>
      <c r="G200" s="133" t="s">
        <v>119</v>
      </c>
      <c r="H200" s="133">
        <f ca="1">COUNTIF(A10:O176,"SANDERO")</f>
        <v>0</v>
      </c>
      <c r="I200" s="115"/>
      <c r="J200" s="116"/>
      <c r="K200" s="117"/>
      <c r="L200" s="115"/>
      <c r="M200" s="64"/>
      <c r="N200" s="118"/>
      <c r="O200" s="64"/>
      <c r="P200" s="64"/>
      <c r="Q200" s="64"/>
      <c r="R200" s="64"/>
      <c r="S200" s="64"/>
      <c r="T200" s="64"/>
      <c r="U200" s="64"/>
      <c r="V200" s="64"/>
      <c r="W200" s="64"/>
    </row>
    <row r="201" spans="1:23" x14ac:dyDescent="0.25">
      <c r="A201" s="64"/>
      <c r="B201" s="89"/>
      <c r="C201" s="64"/>
      <c r="D201" s="133" t="s">
        <v>586</v>
      </c>
      <c r="E201" s="133">
        <v>5</v>
      </c>
      <c r="F201" s="115"/>
      <c r="G201" s="133" t="s">
        <v>123</v>
      </c>
      <c r="H201" s="133">
        <v>5</v>
      </c>
      <c r="I201" s="115"/>
      <c r="J201" s="116"/>
      <c r="K201" s="117"/>
      <c r="L201" s="115"/>
      <c r="M201" s="64"/>
      <c r="N201" s="118"/>
      <c r="O201" s="64"/>
      <c r="P201" s="64"/>
      <c r="Q201" s="64"/>
      <c r="R201" s="64"/>
      <c r="S201" s="64"/>
      <c r="T201" s="64"/>
      <c r="U201" s="64"/>
      <c r="V201" s="64"/>
      <c r="W201" s="64"/>
    </row>
    <row r="202" spans="1:23" x14ac:dyDescent="0.25">
      <c r="A202" s="64"/>
      <c r="B202" s="89"/>
      <c r="C202" s="64"/>
      <c r="D202" s="133" t="s">
        <v>587</v>
      </c>
      <c r="E202" s="133">
        <v>14</v>
      </c>
      <c r="F202" s="115"/>
      <c r="G202" s="133" t="s">
        <v>54</v>
      </c>
      <c r="H202" s="133">
        <f ca="1">COUNTIF(A10:O176,"OROCH")</f>
        <v>13</v>
      </c>
      <c r="I202" s="115"/>
      <c r="J202" s="116"/>
      <c r="K202" s="117"/>
      <c r="L202" s="115"/>
      <c r="M202" s="64"/>
      <c r="N202" s="118"/>
      <c r="O202" s="64"/>
      <c r="P202" s="64"/>
      <c r="Q202" s="64"/>
      <c r="R202" s="64"/>
      <c r="S202" s="64"/>
      <c r="T202" s="64"/>
      <c r="U202" s="64"/>
      <c r="V202" s="64"/>
      <c r="W202" s="64"/>
    </row>
    <row r="203" spans="1:23" ht="56.25" x14ac:dyDescent="0.25">
      <c r="A203" s="64"/>
      <c r="B203" s="89"/>
      <c r="C203" s="64"/>
      <c r="D203" s="135" t="s">
        <v>588</v>
      </c>
      <c r="E203" s="133">
        <v>4</v>
      </c>
      <c r="F203" s="115"/>
      <c r="G203" s="133" t="s">
        <v>23</v>
      </c>
      <c r="H203" s="133">
        <v>4</v>
      </c>
      <c r="I203" s="115"/>
      <c r="J203" s="116"/>
      <c r="K203" s="117"/>
      <c r="L203" s="115"/>
      <c r="M203" s="64"/>
      <c r="N203" s="118"/>
      <c r="O203" s="64"/>
      <c r="P203" s="64"/>
      <c r="Q203" s="64"/>
      <c r="R203" s="64"/>
      <c r="S203" s="64"/>
      <c r="T203" s="64"/>
      <c r="U203" s="64"/>
      <c r="V203" s="64"/>
      <c r="W203" s="64"/>
    </row>
    <row r="204" spans="1:23" x14ac:dyDescent="0.25">
      <c r="A204" s="64"/>
      <c r="B204" s="89"/>
      <c r="C204" s="64"/>
      <c r="D204" s="133" t="s">
        <v>589</v>
      </c>
      <c r="E204" s="133">
        <f ca="1">COUNTIF(A4:N173,"VERSA")</f>
        <v>0</v>
      </c>
      <c r="F204" s="115"/>
      <c r="G204" s="133" t="s">
        <v>74</v>
      </c>
      <c r="H204" s="133">
        <v>0</v>
      </c>
      <c r="I204" s="115"/>
      <c r="J204" s="116"/>
      <c r="K204" s="117"/>
      <c r="L204" s="115"/>
      <c r="M204" s="64"/>
      <c r="N204" s="118"/>
      <c r="O204" s="64"/>
      <c r="P204" s="64"/>
      <c r="Q204" s="64"/>
      <c r="R204" s="64"/>
      <c r="S204" s="64"/>
      <c r="T204" s="64"/>
      <c r="U204" s="64"/>
      <c r="V204" s="64"/>
      <c r="W204" s="64"/>
    </row>
    <row r="205" spans="1:23" x14ac:dyDescent="0.25">
      <c r="A205" s="64"/>
      <c r="B205" s="89"/>
      <c r="C205" s="64"/>
      <c r="D205" s="133" t="s">
        <v>572</v>
      </c>
      <c r="E205" s="133">
        <v>0</v>
      </c>
      <c r="F205" s="115"/>
      <c r="G205" s="133" t="s">
        <v>572</v>
      </c>
      <c r="H205" s="133">
        <v>0</v>
      </c>
      <c r="I205" s="115"/>
      <c r="J205" s="116"/>
      <c r="K205" s="117"/>
      <c r="L205" s="115"/>
      <c r="M205" s="64"/>
      <c r="N205" s="118"/>
      <c r="O205" s="64"/>
      <c r="P205" s="64"/>
      <c r="Q205" s="64"/>
      <c r="R205" s="64"/>
      <c r="S205" s="64"/>
      <c r="T205" s="64"/>
      <c r="U205" s="64"/>
      <c r="V205" s="64"/>
      <c r="W205" s="64"/>
    </row>
    <row r="206" spans="1:23" x14ac:dyDescent="0.25">
      <c r="A206" s="64"/>
      <c r="B206" s="89"/>
      <c r="C206" s="64"/>
      <c r="D206" s="133" t="s">
        <v>590</v>
      </c>
      <c r="E206" s="133">
        <f ca="1">COUNTIF(A4:N173,"VIRTUS")</f>
        <v>0</v>
      </c>
      <c r="F206" s="115"/>
      <c r="G206" s="133" t="s">
        <v>76</v>
      </c>
      <c r="H206" s="133">
        <f ca="1">COUNTIF(A10:N176,"VIRTUS")</f>
        <v>0</v>
      </c>
      <c r="I206" s="115"/>
      <c r="J206" s="116"/>
      <c r="K206" s="117"/>
      <c r="L206" s="115"/>
      <c r="M206" s="64"/>
      <c r="N206" s="118"/>
      <c r="O206" s="64"/>
      <c r="P206" s="64"/>
      <c r="Q206" s="64"/>
      <c r="R206" s="64"/>
      <c r="S206" s="64"/>
      <c r="T206" s="64"/>
      <c r="U206" s="64"/>
      <c r="V206" s="64"/>
      <c r="W206" s="64"/>
    </row>
    <row r="207" spans="1:23" x14ac:dyDescent="0.25">
      <c r="A207" s="64"/>
      <c r="B207" s="89"/>
      <c r="C207" s="64"/>
      <c r="D207" s="133" t="s">
        <v>263</v>
      </c>
      <c r="E207" s="133">
        <v>1</v>
      </c>
      <c r="F207" s="115"/>
      <c r="G207" s="133" t="s">
        <v>126</v>
      </c>
      <c r="H207" s="133">
        <v>1</v>
      </c>
      <c r="I207" s="115"/>
      <c r="J207" s="116"/>
      <c r="K207" s="117"/>
      <c r="L207" s="115"/>
      <c r="M207" s="64"/>
      <c r="N207" s="118"/>
      <c r="O207" s="64"/>
      <c r="P207" s="64"/>
      <c r="Q207" s="64"/>
      <c r="R207" s="64"/>
      <c r="S207" s="64"/>
      <c r="T207" s="64"/>
      <c r="U207" s="64"/>
      <c r="V207" s="64"/>
      <c r="W207" s="64"/>
    </row>
    <row r="208" spans="1:23" x14ac:dyDescent="0.25">
      <c r="A208" s="64"/>
      <c r="B208" s="89"/>
      <c r="C208" s="64"/>
      <c r="D208" s="133" t="s">
        <v>591</v>
      </c>
      <c r="E208" s="133">
        <f ca="1">COUNTIF(A4:N173,"FORD/KA")</f>
        <v>1</v>
      </c>
      <c r="F208" s="115"/>
      <c r="G208" s="133" t="s">
        <v>15</v>
      </c>
      <c r="H208" s="133">
        <f ca="1">COUNTIF(A10:N176,"FORD/KA")</f>
        <v>1</v>
      </c>
      <c r="I208" s="115"/>
      <c r="J208" s="116"/>
      <c r="K208" s="117"/>
      <c r="L208" s="115"/>
      <c r="M208" s="64"/>
      <c r="N208" s="118"/>
      <c r="O208" s="64"/>
      <c r="P208" s="64"/>
      <c r="Q208" s="64"/>
      <c r="R208" s="64"/>
      <c r="S208" s="64"/>
      <c r="T208" s="64"/>
      <c r="U208" s="64"/>
      <c r="V208" s="64"/>
      <c r="W208" s="64"/>
    </row>
    <row r="209" spans="1:23" x14ac:dyDescent="0.25">
      <c r="A209" s="64"/>
      <c r="B209" s="89"/>
      <c r="C209" s="64"/>
      <c r="D209" s="133" t="s">
        <v>592</v>
      </c>
      <c r="E209" s="133">
        <v>0</v>
      </c>
      <c r="F209" s="115"/>
      <c r="G209" s="133" t="s">
        <v>264</v>
      </c>
      <c r="H209" s="133">
        <v>0</v>
      </c>
      <c r="I209" s="115"/>
      <c r="J209" s="116"/>
      <c r="K209" s="117"/>
      <c r="L209" s="115"/>
      <c r="M209" s="64"/>
      <c r="N209" s="118"/>
      <c r="O209" s="64"/>
      <c r="P209" s="64"/>
      <c r="Q209" s="64"/>
      <c r="R209" s="64"/>
      <c r="S209" s="64"/>
      <c r="T209" s="64"/>
      <c r="U209" s="64"/>
      <c r="V209" s="64"/>
      <c r="W209" s="64"/>
    </row>
    <row r="210" spans="1:23" x14ac:dyDescent="0.25">
      <c r="A210" s="89"/>
      <c r="B210" s="64"/>
      <c r="C210" s="67"/>
      <c r="D210" s="133" t="s">
        <v>593</v>
      </c>
      <c r="E210" s="133">
        <f ca="1">COUNTIF(A4:N173,"STRADA")</f>
        <v>3</v>
      </c>
      <c r="F210" s="115"/>
      <c r="G210" s="133" t="s">
        <v>140</v>
      </c>
      <c r="H210" s="133">
        <f ca="1">COUNTIF(A10:O176,"STRADA")</f>
        <v>3</v>
      </c>
      <c r="I210" s="115"/>
      <c r="J210" s="116"/>
      <c r="K210" s="116"/>
      <c r="L210" s="115"/>
      <c r="M210" s="64"/>
      <c r="N210" s="118"/>
      <c r="O210" s="64"/>
      <c r="P210" s="64"/>
      <c r="Q210" s="64"/>
      <c r="R210" s="64"/>
      <c r="S210" s="64"/>
      <c r="T210" s="64"/>
      <c r="U210" s="64"/>
      <c r="V210" s="64"/>
      <c r="W210" s="64"/>
    </row>
    <row r="211" spans="1:23" x14ac:dyDescent="0.25">
      <c r="A211" s="64"/>
      <c r="B211" s="89"/>
      <c r="C211" s="64"/>
      <c r="D211" s="133" t="s">
        <v>594</v>
      </c>
      <c r="E211" s="133">
        <f ca="1">COUNTIF(A4:N173,"FRONTIER")</f>
        <v>1</v>
      </c>
      <c r="F211" s="115"/>
      <c r="G211" s="133" t="s">
        <v>45</v>
      </c>
      <c r="H211" s="133">
        <f ca="1">COUNTIF(A10:O176,"FRONTIER")</f>
        <v>1</v>
      </c>
      <c r="I211" s="115"/>
      <c r="J211" s="116"/>
      <c r="K211" s="116"/>
      <c r="L211" s="115"/>
      <c r="M211" s="64"/>
      <c r="N211" s="118"/>
      <c r="O211" s="64"/>
      <c r="P211" s="64"/>
      <c r="Q211" s="64"/>
      <c r="R211" s="64"/>
      <c r="S211" s="64"/>
      <c r="T211" s="64"/>
      <c r="U211" s="64"/>
      <c r="V211" s="64"/>
      <c r="W211" s="64"/>
    </row>
    <row r="212" spans="1:23" x14ac:dyDescent="0.25">
      <c r="A212" s="64"/>
      <c r="B212" s="89"/>
      <c r="C212" s="64"/>
      <c r="D212" s="136" t="s">
        <v>265</v>
      </c>
      <c r="E212" s="136">
        <f ca="1">SUM(E194:E211)</f>
        <v>139</v>
      </c>
      <c r="F212" s="63"/>
      <c r="G212" s="137" t="s">
        <v>265</v>
      </c>
      <c r="H212" s="137">
        <f ca="1">SUM(H194:H211)</f>
        <v>138</v>
      </c>
      <c r="I212" s="115"/>
      <c r="J212" s="116"/>
      <c r="K212" s="116"/>
      <c r="L212" s="115"/>
      <c r="M212" s="64"/>
      <c r="N212" s="118"/>
      <c r="O212" s="64"/>
      <c r="P212" s="64"/>
      <c r="Q212" s="64"/>
      <c r="R212" s="64"/>
      <c r="S212" s="64"/>
      <c r="T212" s="64"/>
      <c r="U212" s="64"/>
      <c r="V212" s="64"/>
      <c r="W212" s="64"/>
    </row>
    <row r="213" spans="1:23" x14ac:dyDescent="0.25">
      <c r="A213" s="64"/>
      <c r="B213" s="89"/>
      <c r="C213" s="64"/>
      <c r="D213" s="64"/>
      <c r="E213" s="64"/>
      <c r="F213" s="63"/>
      <c r="G213" s="64"/>
      <c r="H213" s="64"/>
      <c r="I213" s="115"/>
      <c r="J213" s="116"/>
      <c r="K213" s="116"/>
      <c r="L213" s="115"/>
      <c r="M213" s="64"/>
      <c r="N213" s="118"/>
      <c r="O213" s="64"/>
      <c r="P213" s="64"/>
      <c r="Q213" s="64"/>
      <c r="R213" s="64"/>
      <c r="S213" s="64"/>
      <c r="T213" s="64"/>
      <c r="U213" s="64"/>
      <c r="V213" s="64"/>
      <c r="W213" s="64"/>
    </row>
    <row r="214" spans="1:23" x14ac:dyDescent="0.25">
      <c r="A214" s="64"/>
      <c r="B214" s="89"/>
      <c r="C214" s="89"/>
      <c r="D214" s="64"/>
      <c r="E214" s="64"/>
      <c r="F214" s="63"/>
      <c r="G214" s="64"/>
      <c r="H214" s="64"/>
      <c r="I214" s="115"/>
      <c r="J214" s="116"/>
      <c r="K214" s="116"/>
      <c r="L214" s="115"/>
      <c r="M214" s="64"/>
      <c r="N214" s="118"/>
      <c r="O214" s="64"/>
      <c r="P214" s="64"/>
      <c r="Q214" s="64"/>
      <c r="R214" s="64"/>
      <c r="S214" s="64"/>
      <c r="T214" s="64"/>
      <c r="U214" s="64"/>
      <c r="V214" s="64"/>
      <c r="W214" s="64"/>
    </row>
    <row r="215" spans="1:23" x14ac:dyDescent="0.25">
      <c r="A215" s="64"/>
      <c r="B215" s="89"/>
      <c r="C215" s="89"/>
      <c r="D215" s="64"/>
      <c r="E215" s="64"/>
      <c r="F215" s="63"/>
      <c r="G215" s="64"/>
      <c r="H215" s="64"/>
      <c r="I215" s="64"/>
      <c r="J215" s="116"/>
      <c r="K215" s="116"/>
      <c r="L215" s="115"/>
      <c r="M215" s="64"/>
      <c r="N215" s="118"/>
      <c r="O215" s="64"/>
      <c r="P215" s="64"/>
      <c r="Q215" s="64"/>
      <c r="R215" s="64"/>
      <c r="S215" s="64"/>
      <c r="T215" s="64"/>
      <c r="U215" s="64"/>
      <c r="V215" s="64"/>
      <c r="W215" s="64"/>
    </row>
    <row r="216" spans="1:23" x14ac:dyDescent="0.25">
      <c r="A216" s="64"/>
      <c r="B216" s="89"/>
      <c r="C216" s="89"/>
      <c r="D216" s="64"/>
      <c r="E216" s="64"/>
      <c r="F216" s="63"/>
      <c r="G216" s="64"/>
      <c r="H216" s="64"/>
      <c r="I216" s="64"/>
      <c r="J216" s="116"/>
      <c r="K216" s="116"/>
      <c r="L216" s="131"/>
      <c r="M216" s="64"/>
      <c r="N216" s="118"/>
      <c r="O216" s="64"/>
      <c r="P216" s="64"/>
      <c r="Q216" s="64"/>
      <c r="R216" s="64"/>
      <c r="S216" s="64"/>
      <c r="T216" s="64"/>
      <c r="U216" s="64"/>
      <c r="V216" s="64"/>
      <c r="W216" s="64"/>
    </row>
    <row r="217" spans="1:23" x14ac:dyDescent="0.25">
      <c r="A217" s="64"/>
      <c r="B217" s="89"/>
      <c r="C217" s="89"/>
      <c r="D217" s="64"/>
      <c r="E217" s="64"/>
      <c r="F217" s="64"/>
      <c r="G217" s="64"/>
      <c r="H217" s="64"/>
      <c r="I217" s="64"/>
      <c r="J217" s="116"/>
      <c r="K217" s="116"/>
      <c r="L217" s="131"/>
      <c r="M217" s="64"/>
      <c r="N217" s="118"/>
      <c r="O217" s="64"/>
      <c r="P217" s="64"/>
      <c r="Q217" s="64"/>
      <c r="R217" s="64"/>
      <c r="S217" s="64"/>
      <c r="T217" s="64"/>
      <c r="U217" s="64"/>
      <c r="V217" s="64"/>
      <c r="W217" s="64"/>
    </row>
    <row r="218" spans="1:23" x14ac:dyDescent="0.25">
      <c r="A218" s="64"/>
      <c r="B218" s="89"/>
      <c r="C218" s="89"/>
      <c r="F218" s="63"/>
      <c r="G218" s="64"/>
      <c r="H218" s="64"/>
      <c r="I218" s="64"/>
      <c r="J218" s="116"/>
      <c r="K218" s="116"/>
      <c r="L218" s="131"/>
      <c r="M218" s="64"/>
      <c r="N218" s="118"/>
      <c r="O218" s="64"/>
      <c r="P218" s="64"/>
      <c r="Q218" s="64"/>
      <c r="R218" s="64"/>
      <c r="S218" s="64"/>
      <c r="T218" s="64"/>
      <c r="U218" s="64"/>
      <c r="V218" s="64"/>
      <c r="W218" s="64"/>
    </row>
    <row r="219" spans="1:23" x14ac:dyDescent="0.25">
      <c r="A219" s="64"/>
      <c r="B219" s="89"/>
      <c r="C219" s="89"/>
      <c r="F219" s="63"/>
      <c r="G219" s="64"/>
      <c r="H219" s="64"/>
      <c r="I219" s="64"/>
      <c r="J219" s="116"/>
      <c r="K219" s="116"/>
      <c r="L219" s="131"/>
      <c r="M219" s="64"/>
      <c r="N219" s="118"/>
      <c r="O219" s="64"/>
      <c r="P219" s="64"/>
      <c r="Q219" s="64"/>
      <c r="R219" s="64"/>
      <c r="S219" s="64"/>
      <c r="T219" s="64"/>
      <c r="U219" s="64"/>
      <c r="V219" s="64"/>
      <c r="W219" s="64"/>
    </row>
    <row r="220" spans="1:23" x14ac:dyDescent="0.25">
      <c r="A220" s="64"/>
      <c r="B220" s="89"/>
      <c r="C220" s="89"/>
      <c r="F220" s="63"/>
      <c r="G220" s="64"/>
      <c r="H220" s="64"/>
      <c r="L220" s="131"/>
      <c r="M220" s="64"/>
      <c r="N220" s="118"/>
      <c r="O220" s="64"/>
      <c r="P220" s="64"/>
      <c r="Q220" s="64"/>
      <c r="R220" s="64"/>
      <c r="S220" s="64"/>
      <c r="T220" s="64"/>
      <c r="U220" s="64"/>
      <c r="V220" s="64"/>
      <c r="W220" s="64"/>
    </row>
    <row r="221" spans="1:23" x14ac:dyDescent="0.25">
      <c r="A221" s="64"/>
      <c r="B221" s="89"/>
      <c r="C221" s="89"/>
      <c r="F221" s="63"/>
      <c r="G221" s="64"/>
      <c r="H221" s="89"/>
      <c r="L221" s="131"/>
      <c r="M221" s="64"/>
      <c r="N221" s="118"/>
      <c r="O221" s="64"/>
      <c r="P221" s="64"/>
      <c r="Q221" s="64"/>
      <c r="R221" s="64"/>
      <c r="S221" s="64"/>
      <c r="T221" s="64"/>
      <c r="U221" s="64"/>
      <c r="V221" s="64"/>
      <c r="W221" s="64"/>
    </row>
    <row r="222" spans="1:23" x14ac:dyDescent="0.25">
      <c r="A222" s="64"/>
      <c r="B222" s="89"/>
      <c r="C222" s="89"/>
      <c r="F222" s="63"/>
      <c r="G222" s="64"/>
      <c r="H222" s="89"/>
      <c r="L222" s="131"/>
      <c r="M222" s="64"/>
      <c r="N222" s="118"/>
      <c r="O222" s="64"/>
      <c r="P222" s="64"/>
      <c r="Q222" s="64"/>
      <c r="R222" s="64"/>
      <c r="S222" s="64"/>
      <c r="T222" s="64"/>
      <c r="U222" s="64"/>
      <c r="V222" s="64"/>
      <c r="W222" s="64"/>
    </row>
    <row r="223" spans="1:23" x14ac:dyDescent="0.25">
      <c r="A223" s="64"/>
      <c r="B223" s="89"/>
      <c r="C223" s="89"/>
      <c r="F223" s="63"/>
      <c r="G223" s="64"/>
      <c r="H223" s="89"/>
      <c r="L223" s="131"/>
      <c r="M223" s="64"/>
      <c r="N223" s="118"/>
      <c r="O223" s="64"/>
      <c r="P223" s="64"/>
      <c r="Q223" s="64"/>
      <c r="R223" s="64"/>
      <c r="S223" s="64"/>
      <c r="T223" s="64"/>
      <c r="U223" s="64"/>
      <c r="V223" s="64"/>
      <c r="W223" s="64"/>
    </row>
    <row r="224" spans="1:23" x14ac:dyDescent="0.25">
      <c r="A224" s="64"/>
      <c r="B224" s="89"/>
      <c r="C224" s="89"/>
      <c r="F224" s="63"/>
      <c r="G224" s="64"/>
      <c r="H224" s="89"/>
      <c r="L224" s="131"/>
      <c r="M224" s="64"/>
      <c r="N224" s="118"/>
      <c r="O224" s="64"/>
      <c r="P224" s="64"/>
      <c r="Q224" s="64"/>
      <c r="R224" s="64"/>
      <c r="S224" s="64"/>
      <c r="T224" s="64"/>
      <c r="U224" s="64"/>
      <c r="V224" s="64"/>
      <c r="W224" s="64"/>
    </row>
    <row r="225" spans="1:23" x14ac:dyDescent="0.25">
      <c r="A225" s="64"/>
      <c r="B225" s="89"/>
      <c r="C225" s="64"/>
      <c r="D225" s="64"/>
      <c r="E225" s="64"/>
      <c r="F225" s="63"/>
      <c r="G225" s="64"/>
      <c r="H225" s="89"/>
      <c r="L225" s="131"/>
      <c r="M225" s="64"/>
      <c r="N225" s="118"/>
      <c r="O225" s="64"/>
      <c r="P225" s="64"/>
      <c r="Q225" s="64"/>
      <c r="R225" s="64"/>
      <c r="S225" s="64"/>
      <c r="T225" s="64"/>
      <c r="U225" s="64"/>
      <c r="V225" s="64"/>
      <c r="W225" s="64"/>
    </row>
    <row r="226" spans="1:23" x14ac:dyDescent="0.25">
      <c r="A226" s="64"/>
      <c r="B226" s="89"/>
      <c r="C226" s="64"/>
      <c r="D226" s="64"/>
      <c r="E226" s="64"/>
      <c r="F226" s="63"/>
      <c r="G226" s="64"/>
      <c r="H226" s="89"/>
      <c r="L226" s="131"/>
      <c r="M226" s="64"/>
      <c r="N226" s="118"/>
      <c r="O226" s="64"/>
      <c r="P226" s="64"/>
      <c r="Q226" s="64"/>
      <c r="R226" s="64"/>
      <c r="S226" s="64"/>
      <c r="T226" s="64"/>
      <c r="U226" s="64"/>
      <c r="V226" s="64"/>
      <c r="W226" s="64"/>
    </row>
    <row r="227" spans="1:23" x14ac:dyDescent="0.25">
      <c r="A227" s="64"/>
      <c r="B227" s="89"/>
      <c r="C227" s="64"/>
      <c r="D227" s="64"/>
      <c r="E227" s="64"/>
      <c r="F227" s="63"/>
      <c r="G227" s="64"/>
      <c r="H227" s="89"/>
      <c r="L227" s="131"/>
      <c r="M227" s="64"/>
      <c r="N227" s="118"/>
      <c r="O227" s="64"/>
      <c r="P227" s="64"/>
      <c r="Q227" s="64"/>
      <c r="R227" s="64"/>
      <c r="S227" s="64"/>
      <c r="T227" s="64"/>
      <c r="U227" s="64"/>
      <c r="V227" s="64"/>
      <c r="W227" s="64"/>
    </row>
    <row r="228" spans="1:23" x14ac:dyDescent="0.25">
      <c r="A228" s="64"/>
      <c r="B228" s="89"/>
      <c r="C228" s="89"/>
      <c r="D228" s="64"/>
      <c r="E228" s="64"/>
      <c r="F228" s="63"/>
      <c r="G228" s="64"/>
      <c r="H228" s="89"/>
      <c r="L228" s="131"/>
      <c r="M228" s="64"/>
      <c r="N228" s="118"/>
      <c r="O228" s="64"/>
      <c r="P228" s="64"/>
      <c r="Q228" s="64"/>
      <c r="R228" s="64"/>
      <c r="S228" s="64"/>
      <c r="T228" s="64"/>
      <c r="U228" s="64"/>
      <c r="V228" s="64"/>
      <c r="W228" s="64"/>
    </row>
    <row r="229" spans="1:23" x14ac:dyDescent="0.25">
      <c r="A229" s="64"/>
      <c r="B229" s="89"/>
      <c r="C229" s="89"/>
      <c r="D229" s="64"/>
      <c r="E229" s="64"/>
      <c r="F229" s="63"/>
      <c r="G229" s="64"/>
      <c r="H229" s="89"/>
      <c r="L229" s="131"/>
      <c r="M229" s="64"/>
      <c r="N229" s="118"/>
      <c r="O229" s="64"/>
      <c r="P229" s="64"/>
      <c r="Q229" s="64"/>
      <c r="R229" s="64"/>
      <c r="S229" s="64"/>
      <c r="T229" s="64"/>
      <c r="U229" s="64"/>
      <c r="V229" s="64"/>
      <c r="W229" s="64"/>
    </row>
    <row r="230" spans="1:23" x14ac:dyDescent="0.25">
      <c r="A230" s="64"/>
      <c r="B230" s="89"/>
      <c r="C230" s="89"/>
      <c r="D230" s="64"/>
      <c r="E230" s="64"/>
      <c r="F230" s="63"/>
      <c r="G230" s="64"/>
      <c r="H230" s="89"/>
      <c r="L230" s="131"/>
      <c r="M230" s="64"/>
      <c r="N230" s="118"/>
      <c r="O230" s="64"/>
      <c r="P230" s="64"/>
      <c r="Q230" s="64"/>
      <c r="R230" s="64"/>
      <c r="S230" s="64"/>
      <c r="T230" s="64"/>
      <c r="U230" s="64"/>
      <c r="V230" s="64"/>
      <c r="W230" s="64"/>
    </row>
    <row r="231" spans="1:23" x14ac:dyDescent="0.25">
      <c r="A231" s="64"/>
      <c r="B231" s="64"/>
      <c r="C231" s="89"/>
      <c r="D231" s="64"/>
      <c r="E231" s="64"/>
      <c r="F231" s="64"/>
      <c r="G231" s="64"/>
      <c r="H231" s="89"/>
      <c r="L231" s="131"/>
      <c r="M231" s="64"/>
      <c r="N231" s="118"/>
      <c r="O231" s="64"/>
      <c r="P231" s="64"/>
      <c r="Q231" s="64"/>
      <c r="R231" s="64"/>
      <c r="S231" s="64"/>
      <c r="T231" s="64"/>
      <c r="U231" s="64"/>
      <c r="V231" s="64"/>
      <c r="W231" s="64"/>
    </row>
    <row r="232" spans="1:23" x14ac:dyDescent="0.25">
      <c r="A232" s="64"/>
      <c r="B232" s="64"/>
      <c r="C232" s="89"/>
      <c r="F232" s="64"/>
      <c r="G232" s="64"/>
      <c r="H232" s="89"/>
      <c r="L232" s="131"/>
      <c r="M232" s="64"/>
      <c r="N232" s="118"/>
      <c r="O232" s="64"/>
      <c r="P232" s="64"/>
      <c r="Q232" s="64"/>
      <c r="R232" s="64"/>
      <c r="S232" s="64"/>
      <c r="T232" s="64"/>
      <c r="U232" s="64"/>
      <c r="V232" s="64"/>
      <c r="W232" s="64"/>
    </row>
    <row r="233" spans="1:23" x14ac:dyDescent="0.25">
      <c r="A233" s="64"/>
      <c r="B233" s="64"/>
      <c r="C233" s="89"/>
      <c r="F233" s="64"/>
      <c r="G233" s="64"/>
      <c r="H233" s="89"/>
      <c r="L233" s="131"/>
      <c r="M233" s="64"/>
      <c r="N233" s="118"/>
      <c r="O233" s="64"/>
      <c r="P233" s="64"/>
      <c r="Q233" s="64"/>
      <c r="R233" s="64"/>
      <c r="S233" s="64"/>
      <c r="T233" s="64"/>
      <c r="U233" s="64"/>
      <c r="V233" s="64"/>
      <c r="W233" s="64"/>
    </row>
    <row r="234" spans="1:23" x14ac:dyDescent="0.25">
      <c r="A234" s="64"/>
      <c r="B234" s="64"/>
      <c r="C234" s="89"/>
      <c r="F234" s="64"/>
      <c r="G234" s="64"/>
      <c r="H234" s="89"/>
      <c r="L234" s="131"/>
      <c r="M234" s="64"/>
      <c r="N234" s="118"/>
      <c r="O234" s="64"/>
      <c r="P234" s="64"/>
      <c r="Q234" s="64"/>
      <c r="R234" s="64"/>
      <c r="S234" s="64"/>
      <c r="T234" s="64"/>
      <c r="U234" s="64"/>
      <c r="V234" s="64"/>
      <c r="W234" s="64"/>
    </row>
    <row r="235" spans="1:23" x14ac:dyDescent="0.25">
      <c r="A235" s="64"/>
      <c r="B235" s="64"/>
      <c r="C235" s="89"/>
      <c r="F235" s="64"/>
      <c r="G235" s="64"/>
      <c r="H235" s="89"/>
      <c r="L235" s="131"/>
      <c r="M235" s="64"/>
      <c r="N235" s="118"/>
      <c r="O235" s="64"/>
      <c r="P235" s="64"/>
      <c r="Q235" s="64"/>
      <c r="R235" s="64"/>
      <c r="S235" s="64"/>
      <c r="T235" s="64"/>
      <c r="U235" s="64"/>
      <c r="V235" s="64"/>
      <c r="W235" s="64"/>
    </row>
    <row r="236" spans="1:23" x14ac:dyDescent="0.25">
      <c r="A236" s="64"/>
      <c r="B236" s="64"/>
      <c r="C236" s="89"/>
      <c r="F236" s="64"/>
      <c r="G236" s="64"/>
      <c r="H236" s="89"/>
      <c r="L236" s="131"/>
      <c r="M236" s="64"/>
      <c r="N236" s="118"/>
      <c r="O236" s="64"/>
      <c r="P236" s="64"/>
      <c r="Q236" s="64"/>
      <c r="R236" s="64"/>
      <c r="S236" s="64"/>
      <c r="T236" s="64"/>
      <c r="U236" s="64"/>
      <c r="V236" s="64"/>
      <c r="W236" s="64"/>
    </row>
    <row r="237" spans="1:23" x14ac:dyDescent="0.25">
      <c r="A237" s="64"/>
      <c r="B237" s="64"/>
      <c r="C237" s="89"/>
      <c r="F237" s="64"/>
      <c r="G237" s="64"/>
      <c r="H237" s="89"/>
      <c r="L237" s="131"/>
      <c r="M237" s="64"/>
      <c r="N237" s="118"/>
      <c r="O237" s="64"/>
      <c r="P237" s="64"/>
      <c r="Q237" s="64"/>
      <c r="R237" s="64"/>
      <c r="S237" s="64"/>
      <c r="T237" s="64"/>
      <c r="U237" s="64"/>
      <c r="V237" s="64"/>
      <c r="W237" s="64"/>
    </row>
    <row r="238" spans="1:23" x14ac:dyDescent="0.25">
      <c r="A238" s="64"/>
      <c r="B238" s="64"/>
      <c r="C238" s="89"/>
      <c r="F238" s="64"/>
      <c r="G238" s="64"/>
      <c r="H238" s="89"/>
      <c r="L238" s="131"/>
      <c r="M238" s="64"/>
      <c r="N238" s="118"/>
      <c r="O238" s="64"/>
      <c r="P238" s="64"/>
      <c r="Q238" s="64"/>
      <c r="R238" s="64"/>
      <c r="S238" s="64"/>
      <c r="T238" s="64"/>
      <c r="U238" s="64"/>
      <c r="V238" s="64"/>
      <c r="W238" s="64"/>
    </row>
    <row r="239" spans="1:23" x14ac:dyDescent="0.25">
      <c r="A239" s="64"/>
      <c r="B239" s="64"/>
      <c r="C239" s="89"/>
      <c r="F239" s="64"/>
      <c r="G239" s="64"/>
      <c r="H239" s="89"/>
      <c r="L239" s="131"/>
      <c r="M239" s="64"/>
      <c r="N239" s="118"/>
      <c r="O239" s="64"/>
      <c r="P239" s="64"/>
      <c r="Q239" s="64"/>
      <c r="R239" s="64"/>
      <c r="S239" s="64"/>
      <c r="T239" s="64"/>
      <c r="U239" s="64"/>
      <c r="V239" s="64"/>
      <c r="W239" s="64"/>
    </row>
    <row r="240" spans="1:23" x14ac:dyDescent="0.25">
      <c r="A240" s="64"/>
      <c r="B240" s="64"/>
      <c r="C240" s="89"/>
      <c r="F240" s="64"/>
      <c r="G240" s="64"/>
      <c r="H240" s="89"/>
      <c r="L240" s="131"/>
      <c r="M240" s="64"/>
      <c r="N240" s="118"/>
      <c r="O240" s="64"/>
      <c r="P240" s="64"/>
      <c r="Q240" s="64"/>
      <c r="R240" s="64"/>
      <c r="S240" s="64"/>
      <c r="T240" s="64"/>
      <c r="U240" s="64"/>
      <c r="V240" s="64"/>
      <c r="W240" s="64"/>
    </row>
    <row r="241" spans="1:23" x14ac:dyDescent="0.25">
      <c r="A241" s="64"/>
      <c r="B241" s="64"/>
      <c r="C241" s="89"/>
      <c r="F241" s="64"/>
      <c r="G241" s="64"/>
      <c r="H241" s="89"/>
      <c r="L241" s="131"/>
      <c r="M241" s="64"/>
      <c r="N241" s="118"/>
      <c r="O241" s="64"/>
      <c r="P241" s="64"/>
      <c r="Q241" s="64"/>
      <c r="R241" s="64"/>
      <c r="S241" s="64"/>
      <c r="T241" s="64"/>
      <c r="U241" s="64"/>
      <c r="V241" s="64"/>
      <c r="W241" s="64"/>
    </row>
    <row r="242" spans="1:23" x14ac:dyDescent="0.25">
      <c r="A242" s="64"/>
      <c r="B242" s="64"/>
      <c r="C242" s="89"/>
      <c r="F242" s="64"/>
      <c r="G242" s="64"/>
      <c r="H242" s="89"/>
      <c r="L242" s="131"/>
      <c r="M242" s="64"/>
      <c r="N242" s="118"/>
      <c r="O242" s="64"/>
      <c r="P242" s="64"/>
      <c r="Q242" s="64"/>
      <c r="R242" s="64"/>
      <c r="S242" s="64"/>
      <c r="T242" s="64"/>
      <c r="U242" s="64"/>
      <c r="V242" s="64"/>
      <c r="W242" s="64"/>
    </row>
    <row r="243" spans="1:23" x14ac:dyDescent="0.25">
      <c r="A243" s="64"/>
      <c r="B243" s="64"/>
      <c r="C243" s="64"/>
      <c r="D243" s="64"/>
      <c r="E243" s="64"/>
      <c r="F243" s="64"/>
      <c r="G243" s="64"/>
      <c r="H243" s="89"/>
      <c r="L243" s="131"/>
      <c r="M243" s="64"/>
      <c r="N243" s="118"/>
      <c r="O243" s="64"/>
      <c r="P243" s="64"/>
      <c r="Q243" s="64"/>
      <c r="R243" s="64"/>
      <c r="S243" s="64"/>
      <c r="T243" s="64"/>
      <c r="U243" s="64"/>
      <c r="V243" s="64"/>
      <c r="W243" s="64"/>
    </row>
    <row r="244" spans="1:23" x14ac:dyDescent="0.25">
      <c r="A244" s="64"/>
      <c r="B244" s="64"/>
      <c r="C244" s="64"/>
      <c r="D244" s="64"/>
      <c r="E244" s="64"/>
      <c r="F244" s="64"/>
      <c r="G244" s="64"/>
      <c r="H244" s="89"/>
      <c r="L244" s="131"/>
      <c r="M244" s="64"/>
      <c r="N244" s="118"/>
      <c r="O244" s="64"/>
      <c r="P244" s="64"/>
      <c r="Q244" s="64"/>
      <c r="R244" s="64"/>
      <c r="S244" s="64"/>
      <c r="T244" s="64"/>
      <c r="U244" s="64"/>
      <c r="V244" s="64"/>
      <c r="W244" s="64"/>
    </row>
    <row r="245" spans="1:23" x14ac:dyDescent="0.25">
      <c r="A245" s="64"/>
      <c r="B245" s="64"/>
      <c r="C245" s="64"/>
      <c r="D245" s="64"/>
      <c r="E245" s="64"/>
      <c r="F245" s="64"/>
      <c r="G245" s="64"/>
      <c r="H245" s="89"/>
      <c r="L245" s="131"/>
      <c r="M245" s="64"/>
      <c r="N245" s="118"/>
      <c r="O245" s="64"/>
      <c r="P245" s="64"/>
      <c r="Q245" s="64"/>
      <c r="R245" s="64"/>
      <c r="S245" s="64"/>
      <c r="T245" s="64"/>
      <c r="U245" s="64"/>
      <c r="V245" s="64"/>
      <c r="W245" s="64"/>
    </row>
    <row r="246" spans="1:23" x14ac:dyDescent="0.25">
      <c r="A246" s="64"/>
      <c r="B246" s="64"/>
      <c r="C246" s="64"/>
      <c r="D246" s="64"/>
      <c r="E246" s="64"/>
      <c r="F246" s="64"/>
      <c r="G246" s="64"/>
      <c r="H246" s="64"/>
      <c r="L246" s="115"/>
      <c r="M246" s="64"/>
      <c r="N246" s="118"/>
      <c r="O246" s="64"/>
      <c r="P246" s="64"/>
      <c r="Q246" s="64"/>
      <c r="R246" s="64"/>
      <c r="S246" s="64"/>
      <c r="T246" s="64"/>
      <c r="U246" s="64"/>
      <c r="V246" s="64"/>
      <c r="W246" s="64"/>
    </row>
    <row r="247" spans="1:23" x14ac:dyDescent="0.25">
      <c r="A247" s="64"/>
      <c r="B247" s="64"/>
      <c r="C247" s="64"/>
      <c r="D247" s="64"/>
      <c r="E247" s="64"/>
      <c r="F247" s="64"/>
      <c r="G247" s="64"/>
      <c r="H247" s="64"/>
      <c r="L247" s="115"/>
      <c r="M247" s="64"/>
      <c r="N247" s="118"/>
      <c r="O247" s="64"/>
      <c r="P247" s="64"/>
      <c r="Q247" s="64"/>
      <c r="R247" s="64"/>
      <c r="S247" s="64"/>
      <c r="T247" s="64"/>
      <c r="U247" s="64"/>
      <c r="V247" s="64"/>
      <c r="W247" s="64"/>
    </row>
    <row r="248" spans="1:23" x14ac:dyDescent="0.25">
      <c r="A248" s="64"/>
      <c r="B248" s="64"/>
      <c r="C248" s="64"/>
      <c r="D248" s="64"/>
      <c r="E248" s="64"/>
      <c r="F248" s="64"/>
      <c r="G248" s="64"/>
      <c r="H248" s="64"/>
      <c r="L248" s="115"/>
      <c r="M248" s="64"/>
      <c r="N248" s="118"/>
      <c r="O248" s="64"/>
      <c r="P248" s="64"/>
      <c r="Q248" s="64"/>
      <c r="R248" s="64"/>
      <c r="S248" s="64"/>
      <c r="T248" s="64"/>
      <c r="U248" s="64"/>
      <c r="V248" s="64"/>
      <c r="W248" s="64"/>
    </row>
    <row r="249" spans="1:23" x14ac:dyDescent="0.25">
      <c r="A249" s="64"/>
      <c r="B249" s="64"/>
      <c r="C249" s="64"/>
      <c r="D249" s="64"/>
      <c r="E249" s="64"/>
      <c r="F249" s="64"/>
      <c r="G249" s="64"/>
      <c r="H249" s="64"/>
      <c r="L249" s="115"/>
      <c r="M249" s="64"/>
      <c r="N249" s="118"/>
      <c r="O249" s="64"/>
      <c r="P249" s="64"/>
      <c r="Q249" s="64"/>
      <c r="R249" s="64"/>
      <c r="S249" s="64"/>
      <c r="T249" s="64"/>
      <c r="U249" s="64"/>
      <c r="V249" s="64"/>
      <c r="W249" s="64"/>
    </row>
    <row r="250" spans="1:23" x14ac:dyDescent="0.25">
      <c r="A250" s="64"/>
      <c r="B250" s="64"/>
      <c r="C250" s="64"/>
      <c r="D250" s="64"/>
      <c r="E250" s="64"/>
      <c r="F250" s="64"/>
      <c r="G250" s="64"/>
      <c r="H250" s="64"/>
      <c r="L250" s="115"/>
      <c r="M250" s="64"/>
      <c r="N250" s="118"/>
      <c r="O250" s="64"/>
      <c r="P250" s="64"/>
      <c r="Q250" s="64"/>
      <c r="R250" s="64"/>
      <c r="S250" s="64"/>
      <c r="T250" s="64"/>
      <c r="U250" s="64"/>
      <c r="V250" s="64"/>
      <c r="W250" s="64"/>
    </row>
    <row r="251" spans="1:23" x14ac:dyDescent="0.25">
      <c r="A251" s="64"/>
      <c r="B251" s="64"/>
      <c r="C251" s="64"/>
      <c r="D251" s="64"/>
      <c r="E251" s="64"/>
      <c r="F251" s="64"/>
      <c r="G251" s="64"/>
      <c r="H251" s="64"/>
      <c r="L251" s="115"/>
      <c r="M251" s="64"/>
      <c r="N251" s="118"/>
      <c r="O251" s="64"/>
      <c r="P251" s="64"/>
      <c r="Q251" s="64"/>
      <c r="R251" s="64"/>
      <c r="S251" s="64"/>
      <c r="T251" s="64"/>
      <c r="U251" s="64"/>
      <c r="V251" s="64"/>
      <c r="W251" s="64"/>
    </row>
    <row r="252" spans="1:23" x14ac:dyDescent="0.25">
      <c r="A252" s="64"/>
      <c r="B252" s="64"/>
      <c r="C252" s="64"/>
      <c r="D252" s="64"/>
      <c r="E252" s="64"/>
      <c r="F252" s="64"/>
      <c r="G252" s="64"/>
      <c r="H252" s="64"/>
      <c r="L252" s="115"/>
      <c r="M252" s="64"/>
      <c r="N252" s="118"/>
      <c r="O252" s="64"/>
      <c r="P252" s="64"/>
      <c r="Q252" s="64"/>
      <c r="R252" s="64"/>
      <c r="S252" s="64"/>
      <c r="T252" s="64"/>
      <c r="U252" s="64"/>
      <c r="V252" s="64"/>
      <c r="W252" s="64"/>
    </row>
    <row r="253" spans="1:23" x14ac:dyDescent="0.25">
      <c r="A253" s="64"/>
      <c r="B253" s="64"/>
      <c r="C253" s="64"/>
      <c r="D253" s="64"/>
      <c r="E253" s="64"/>
      <c r="F253" s="64"/>
      <c r="G253" s="64"/>
      <c r="H253" s="64"/>
      <c r="L253" s="115"/>
      <c r="M253" s="64"/>
      <c r="N253" s="118"/>
      <c r="O253" s="64"/>
      <c r="P253" s="64"/>
      <c r="Q253" s="64"/>
      <c r="R253" s="64"/>
      <c r="S253" s="64"/>
      <c r="T253" s="64"/>
      <c r="U253" s="64"/>
      <c r="V253" s="64"/>
      <c r="W253" s="64"/>
    </row>
    <row r="254" spans="1:23" x14ac:dyDescent="0.25">
      <c r="A254" s="64"/>
      <c r="B254" s="64"/>
      <c r="C254" s="64"/>
      <c r="D254" s="64"/>
      <c r="E254" s="64"/>
      <c r="F254" s="64"/>
      <c r="G254" s="64"/>
      <c r="H254" s="64"/>
      <c r="L254" s="115"/>
      <c r="M254" s="64"/>
      <c r="N254" s="118"/>
      <c r="O254" s="64"/>
      <c r="P254" s="64"/>
      <c r="Q254" s="64"/>
      <c r="R254" s="64"/>
      <c r="S254" s="64"/>
      <c r="T254" s="64"/>
      <c r="U254" s="64"/>
      <c r="V254" s="64"/>
      <c r="W254" s="64"/>
    </row>
    <row r="255" spans="1:23" x14ac:dyDescent="0.25">
      <c r="A255" s="64"/>
      <c r="B255" s="64"/>
      <c r="C255" s="64"/>
      <c r="D255" s="64"/>
      <c r="E255" s="64"/>
      <c r="F255" s="64"/>
      <c r="G255" s="64"/>
      <c r="H255" s="64"/>
      <c r="L255" s="115"/>
      <c r="M255" s="64"/>
      <c r="N255" s="118"/>
      <c r="O255" s="64"/>
      <c r="P255" s="64"/>
      <c r="Q255" s="64"/>
      <c r="R255" s="64"/>
      <c r="S255" s="64"/>
      <c r="T255" s="64"/>
      <c r="U255" s="64"/>
      <c r="V255" s="64"/>
      <c r="W255" s="64"/>
    </row>
    <row r="256" spans="1:23" x14ac:dyDescent="0.25">
      <c r="A256" s="64"/>
      <c r="B256" s="64"/>
      <c r="C256" s="64"/>
      <c r="D256" s="64"/>
      <c r="E256" s="64"/>
      <c r="F256" s="64"/>
      <c r="G256" s="64"/>
      <c r="H256" s="64"/>
      <c r="L256" s="115"/>
      <c r="M256" s="64"/>
      <c r="N256" s="118"/>
      <c r="O256" s="64"/>
      <c r="P256" s="64"/>
      <c r="Q256" s="64"/>
      <c r="R256" s="64"/>
      <c r="S256" s="64"/>
      <c r="T256" s="64"/>
      <c r="U256" s="64"/>
      <c r="V256" s="64"/>
      <c r="W256" s="64"/>
    </row>
    <row r="257" spans="1:23" x14ac:dyDescent="0.25">
      <c r="A257" s="64"/>
      <c r="B257" s="64"/>
      <c r="C257" s="64"/>
      <c r="D257" s="64"/>
      <c r="E257" s="64"/>
      <c r="F257" s="64"/>
      <c r="G257" s="64"/>
      <c r="H257" s="64"/>
      <c r="L257" s="115"/>
      <c r="M257" s="64"/>
      <c r="N257" s="118"/>
      <c r="O257" s="64"/>
      <c r="P257" s="64"/>
      <c r="Q257" s="64"/>
      <c r="R257" s="64"/>
      <c r="S257" s="64"/>
      <c r="T257" s="64"/>
      <c r="U257" s="64"/>
      <c r="V257" s="64"/>
      <c r="W257" s="64"/>
    </row>
    <row r="258" spans="1:23" x14ac:dyDescent="0.25">
      <c r="A258" s="64"/>
      <c r="B258" s="64"/>
      <c r="C258" s="64"/>
      <c r="D258" s="64"/>
      <c r="E258" s="64"/>
      <c r="F258" s="64"/>
      <c r="G258" s="64"/>
      <c r="H258" s="64"/>
      <c r="L258" s="115"/>
      <c r="M258" s="64"/>
      <c r="N258" s="118"/>
      <c r="O258" s="64"/>
      <c r="P258" s="64"/>
      <c r="Q258" s="64"/>
      <c r="R258" s="64"/>
      <c r="S258" s="64"/>
      <c r="T258" s="64"/>
      <c r="U258" s="64"/>
      <c r="V258" s="64"/>
      <c r="W258" s="64"/>
    </row>
    <row r="259" spans="1:23" x14ac:dyDescent="0.25">
      <c r="A259" s="64"/>
      <c r="B259" s="64"/>
      <c r="C259" s="64"/>
      <c r="D259" s="64"/>
      <c r="E259" s="64"/>
      <c r="F259" s="64"/>
      <c r="G259" s="64"/>
      <c r="H259" s="64"/>
      <c r="L259" s="115"/>
      <c r="M259" s="64"/>
      <c r="N259" s="118"/>
      <c r="O259" s="64"/>
      <c r="P259" s="64"/>
      <c r="Q259" s="64"/>
      <c r="R259" s="64"/>
      <c r="S259" s="64"/>
      <c r="T259" s="64"/>
      <c r="U259" s="64"/>
      <c r="V259" s="64"/>
      <c r="W259" s="64"/>
    </row>
  </sheetData>
  <mergeCells count="60">
    <mergeCell ref="A6:N6"/>
    <mergeCell ref="O16:Y16"/>
    <mergeCell ref="O17:P18"/>
    <mergeCell ref="Q17:Y17"/>
    <mergeCell ref="A1:N1"/>
    <mergeCell ref="A2:N2"/>
    <mergeCell ref="O19:P19"/>
    <mergeCell ref="O20:P20"/>
    <mergeCell ref="O21:P21"/>
    <mergeCell ref="O37:P37"/>
    <mergeCell ref="O28:P28"/>
    <mergeCell ref="O32:P32"/>
    <mergeCell ref="O33:P33"/>
    <mergeCell ref="O34:P34"/>
    <mergeCell ref="A29:E29"/>
    <mergeCell ref="O29:P29"/>
    <mergeCell ref="A30:E30"/>
    <mergeCell ref="F30:H30"/>
    <mergeCell ref="A31:N31"/>
    <mergeCell ref="P31:Q31"/>
    <mergeCell ref="O38:P38"/>
    <mergeCell ref="O40:P40"/>
    <mergeCell ref="A43:E43"/>
    <mergeCell ref="A44:E44"/>
    <mergeCell ref="F44:H44"/>
    <mergeCell ref="A45:N45"/>
    <mergeCell ref="A60:E60"/>
    <mergeCell ref="A61:E61"/>
    <mergeCell ref="F61:H61"/>
    <mergeCell ref="A92:N92"/>
    <mergeCell ref="A62:N62"/>
    <mergeCell ref="A80:E80"/>
    <mergeCell ref="A82:N82"/>
    <mergeCell ref="A90:E90"/>
    <mergeCell ref="A91:E91"/>
    <mergeCell ref="F91:H91"/>
    <mergeCell ref="A81:E81"/>
    <mergeCell ref="F81:G81"/>
    <mergeCell ref="A105:E105"/>
    <mergeCell ref="A106:E106"/>
    <mergeCell ref="F106:H106"/>
    <mergeCell ref="A107:N107"/>
    <mergeCell ref="A125:E125"/>
    <mergeCell ref="A126:E126"/>
    <mergeCell ref="F126:H126"/>
    <mergeCell ref="A127:N127"/>
    <mergeCell ref="A178:E178"/>
    <mergeCell ref="A179:E179"/>
    <mergeCell ref="G179:H179"/>
    <mergeCell ref="F180:H180"/>
    <mergeCell ref="A180:E180"/>
    <mergeCell ref="A189:D189"/>
    <mergeCell ref="A187:D187"/>
    <mergeCell ref="A188:D188"/>
    <mergeCell ref="A181:D181"/>
    <mergeCell ref="A182:D182"/>
    <mergeCell ref="A183:D183"/>
    <mergeCell ref="A184:D184"/>
    <mergeCell ref="A185:E185"/>
    <mergeCell ref="A186:D186"/>
  </mergeCells>
  <conditionalFormatting sqref="B124">
    <cfRule type="cellIs" dxfId="76" priority="30" operator="equal">
      <formula>""</formula>
    </cfRule>
  </conditionalFormatting>
  <conditionalFormatting sqref="F104:H104">
    <cfRule type="cellIs" dxfId="75" priority="1" operator="equal">
      <formula>""</formula>
    </cfRule>
  </conditionalFormatting>
  <conditionalFormatting sqref="G57">
    <cfRule type="cellIs" dxfId="74" priority="31" operator="equal">
      <formula>""</formula>
    </cfRule>
  </conditionalFormatting>
  <conditionalFormatting sqref="H182:H192 M30 L11:L29 M44 L32:L43 M61 L46:L60 M81 L63:L80 M91 L83:L90 M106 M126 L108:L125 J179:J181 I178 M179:M181 L128:L178 L93:L105">
    <cfRule type="cellIs" dxfId="73" priority="18" operator="equal">
      <formula>"DATA INVÁLIDA"</formula>
    </cfRule>
    <cfRule type="cellIs" dxfId="72" priority="19" operator="equal">
      <formula>"VENCIDA"</formula>
    </cfRule>
    <cfRule type="cellIs" dxfId="71" priority="20" operator="equal">
      <formula>"EM DIA"</formula>
    </cfRule>
  </conditionalFormatting>
  <conditionalFormatting sqref="H213">
    <cfRule type="cellIs" dxfId="70" priority="9" operator="equal">
      <formula>"DATA INVÁLIDA"</formula>
    </cfRule>
    <cfRule type="cellIs" dxfId="69" priority="10" operator="equal">
      <formula>"VENCIDA"</formula>
    </cfRule>
    <cfRule type="cellIs" dxfId="68" priority="11" operator="equal">
      <formula>"EM DIA"</formula>
    </cfRule>
  </conditionalFormatting>
  <conditionalFormatting sqref="J188:J214">
    <cfRule type="cellIs" dxfId="67" priority="12" operator="equal">
      <formula>"DATA INVÁLIDA"</formula>
    </cfRule>
    <cfRule type="cellIs" dxfId="66" priority="13" operator="equal">
      <formula>"VENCIDA"</formula>
    </cfRule>
    <cfRule type="cellIs" dxfId="65" priority="14" operator="equal">
      <formula>"EM DIA"</formula>
    </cfRule>
  </conditionalFormatting>
  <conditionalFormatting sqref="L3:L5 M187:M1048576">
    <cfRule type="cellIs" dxfId="64" priority="63" operator="equal">
      <formula>"DATA INVÁLIDA"</formula>
    </cfRule>
    <cfRule type="cellIs" dxfId="63" priority="64" operator="equal">
      <formula>"VENCIDA"</formula>
    </cfRule>
    <cfRule type="cellIs" dxfId="62" priority="65" operator="equal">
      <formula>"EM DIA"</formula>
    </cfRule>
  </conditionalFormatting>
  <conditionalFormatting sqref="M3">
    <cfRule type="cellIs" dxfId="61" priority="60" operator="equal">
      <formula>"DATA INVÁLIDA"</formula>
    </cfRule>
    <cfRule type="cellIs" dxfId="60" priority="61" operator="equal">
      <formula>"VENCIDA"</formula>
    </cfRule>
    <cfRule type="cellIs" dxfId="59" priority="62" operator="equal">
      <formula>"EM DIA"</formula>
    </cfRule>
  </conditionalFormatting>
  <conditionalFormatting sqref="M11">
    <cfRule type="cellIs" dxfId="58" priority="57" operator="equal">
      <formula>"DATA INVÁLIDA"</formula>
    </cfRule>
    <cfRule type="cellIs" dxfId="57" priority="58" operator="equal">
      <formula>"VENCIDA"</formula>
    </cfRule>
    <cfRule type="cellIs" dxfId="56" priority="59" operator="equal">
      <formula>"EM DIA"</formula>
    </cfRule>
  </conditionalFormatting>
  <conditionalFormatting sqref="M32">
    <cfRule type="cellIs" dxfId="55" priority="54" operator="equal">
      <formula>"DATA INVÁLIDA"</formula>
    </cfRule>
    <cfRule type="cellIs" dxfId="54" priority="55" operator="equal">
      <formula>"VENCIDA"</formula>
    </cfRule>
    <cfRule type="cellIs" dxfId="53" priority="56" operator="equal">
      <formula>"EM DIA"</formula>
    </cfRule>
  </conditionalFormatting>
  <conditionalFormatting sqref="M46">
    <cfRule type="cellIs" dxfId="52" priority="51" operator="equal">
      <formula>"DATA INVÁLIDA"</formula>
    </cfRule>
    <cfRule type="cellIs" dxfId="51" priority="52" operator="equal">
      <formula>"VENCIDA"</formula>
    </cfRule>
    <cfRule type="cellIs" dxfId="50" priority="53" operator="equal">
      <formula>"EM DIA"</formula>
    </cfRule>
  </conditionalFormatting>
  <conditionalFormatting sqref="M63">
    <cfRule type="cellIs" dxfId="49" priority="45" operator="equal">
      <formula>"DATA INVÁLIDA"</formula>
    </cfRule>
    <cfRule type="cellIs" dxfId="48" priority="46" operator="equal">
      <formula>"VENCIDA"</formula>
    </cfRule>
    <cfRule type="cellIs" dxfId="47" priority="47" operator="equal">
      <formula>"EM DIA"</formula>
    </cfRule>
  </conditionalFormatting>
  <conditionalFormatting sqref="M83">
    <cfRule type="cellIs" dxfId="46" priority="42" operator="equal">
      <formula>"DATA INVÁLIDA"</formula>
    </cfRule>
    <cfRule type="cellIs" dxfId="45" priority="43" operator="equal">
      <formula>"VENCIDA"</formula>
    </cfRule>
    <cfRule type="cellIs" dxfId="44" priority="44" operator="equal">
      <formula>"EM DIA"</formula>
    </cfRule>
  </conditionalFormatting>
  <conditionalFormatting sqref="M93">
    <cfRule type="cellIs" dxfId="43" priority="39" operator="equal">
      <formula>"DATA INVÁLIDA"</formula>
    </cfRule>
    <cfRule type="cellIs" dxfId="42" priority="40" operator="equal">
      <formula>"VENCIDA"</formula>
    </cfRule>
    <cfRule type="cellIs" dxfId="41" priority="41" operator="equal">
      <formula>"EM DIA"</formula>
    </cfRule>
  </conditionalFormatting>
  <conditionalFormatting sqref="M108">
    <cfRule type="cellIs" dxfId="40" priority="36" operator="equal">
      <formula>"DATA INVÁLIDA"</formula>
    </cfRule>
    <cfRule type="cellIs" dxfId="39" priority="37" operator="equal">
      <formula>"VENCIDA"</formula>
    </cfRule>
    <cfRule type="cellIs" dxfId="38" priority="38" operator="equal">
      <formula>"EM DIA"</formula>
    </cfRule>
  </conditionalFormatting>
  <conditionalFormatting sqref="M128">
    <cfRule type="cellIs" dxfId="37" priority="33" operator="equal">
      <formula>"DATA INVÁLIDA"</formula>
    </cfRule>
    <cfRule type="cellIs" dxfId="36" priority="34" operator="equal">
      <formula>"VENCIDA"</formula>
    </cfRule>
    <cfRule type="cellIs" dxfId="35" priority="35" operator="equal">
      <formula>"EM DIA"</formula>
    </cfRule>
  </conditionalFormatting>
  <pageMargins left="0.511811024" right="0.511811024" top="0.78740157499999996" bottom="0.78740157499999996" header="0.31496062000000002" footer="0.31496062000000002"/>
  <pageSetup paperSize="9" scale="1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7"/>
  <sheetViews>
    <sheetView topLeftCell="A79" workbookViewId="0">
      <selection activeCell="C121" sqref="C121"/>
    </sheetView>
  </sheetViews>
  <sheetFormatPr defaultRowHeight="15.75" x14ac:dyDescent="0.25"/>
  <cols>
    <col min="1" max="1" width="9.7109375" style="56" customWidth="1"/>
    <col min="2" max="3" width="20.140625" style="56" customWidth="1"/>
    <col min="4" max="4" width="20.85546875" style="58" customWidth="1"/>
    <col min="5" max="5" width="19.42578125" style="58" customWidth="1"/>
    <col min="6" max="6" width="41" style="56" customWidth="1"/>
    <col min="7" max="7" width="20.7109375" style="56" customWidth="1"/>
    <col min="8" max="8" width="20.42578125" style="56" customWidth="1"/>
    <col min="9" max="9" width="18" style="56" bestFit="1" customWidth="1"/>
    <col min="10" max="10" width="21.7109375" style="56" customWidth="1"/>
    <col min="11" max="11" width="17.28515625" style="56" customWidth="1"/>
    <col min="12" max="12" width="9.140625" style="56"/>
    <col min="13" max="13" width="18.28515625" style="56" customWidth="1"/>
    <col min="14" max="16384" width="9.140625" style="56"/>
  </cols>
  <sheetData>
    <row r="1" spans="1:9" x14ac:dyDescent="0.25">
      <c r="A1" s="166"/>
      <c r="B1" s="166"/>
      <c r="C1" s="166"/>
      <c r="D1" s="167"/>
      <c r="E1" s="171" t="s">
        <v>669</v>
      </c>
      <c r="F1" s="166"/>
      <c r="G1" s="166"/>
      <c r="H1" s="166"/>
      <c r="I1" s="166"/>
    </row>
    <row r="2" spans="1:9" x14ac:dyDescent="0.25">
      <c r="A2" s="174" t="s">
        <v>668</v>
      </c>
      <c r="B2" s="174" t="s">
        <v>3</v>
      </c>
      <c r="C2" s="174" t="s">
        <v>4</v>
      </c>
      <c r="D2" s="173" t="s">
        <v>6</v>
      </c>
      <c r="E2" s="173" t="s">
        <v>7</v>
      </c>
      <c r="F2" s="172" t="s">
        <v>665</v>
      </c>
      <c r="G2" s="172" t="s">
        <v>666</v>
      </c>
      <c r="H2" s="172" t="s">
        <v>667</v>
      </c>
      <c r="I2" s="170" t="s">
        <v>664</v>
      </c>
    </row>
    <row r="3" spans="1:9" x14ac:dyDescent="0.25">
      <c r="A3" s="168">
        <v>1</v>
      </c>
      <c r="B3" s="168" t="s">
        <v>21</v>
      </c>
      <c r="C3" s="168" t="s">
        <v>670</v>
      </c>
      <c r="D3" s="169">
        <v>2255.08</v>
      </c>
      <c r="E3" s="169">
        <v>3522.39</v>
      </c>
      <c r="F3" s="168" t="s">
        <v>176</v>
      </c>
      <c r="G3" s="168" t="s">
        <v>394</v>
      </c>
      <c r="H3" s="168"/>
      <c r="I3" s="168"/>
    </row>
    <row r="4" spans="1:9" x14ac:dyDescent="0.25">
      <c r="A4" s="278" t="s">
        <v>125</v>
      </c>
      <c r="B4" s="278"/>
      <c r="C4" s="278"/>
      <c r="D4" s="278"/>
      <c r="E4" s="278"/>
      <c r="F4" s="278"/>
      <c r="G4" s="278"/>
      <c r="H4" s="30" t="s">
        <v>521</v>
      </c>
      <c r="I4" s="55">
        <f>SUM(D6:D6)</f>
        <v>8500</v>
      </c>
    </row>
    <row r="5" spans="1:9" x14ac:dyDescent="0.25">
      <c r="A5" s="31" t="s">
        <v>1</v>
      </c>
      <c r="B5" s="31" t="s">
        <v>3</v>
      </c>
      <c r="C5" s="31" t="s">
        <v>4</v>
      </c>
      <c r="D5" s="32" t="s">
        <v>6</v>
      </c>
      <c r="E5" s="32" t="s">
        <v>7</v>
      </c>
      <c r="F5" s="31" t="s">
        <v>8</v>
      </c>
      <c r="G5" s="31" t="s">
        <v>266</v>
      </c>
    </row>
    <row r="6" spans="1:9" x14ac:dyDescent="0.25">
      <c r="A6" s="33">
        <v>1</v>
      </c>
      <c r="B6" s="33" t="s">
        <v>123</v>
      </c>
      <c r="C6" s="33" t="s">
        <v>532</v>
      </c>
      <c r="D6" s="34">
        <v>8500</v>
      </c>
      <c r="E6" s="34" t="s">
        <v>515</v>
      </c>
      <c r="F6" s="34" t="s">
        <v>518</v>
      </c>
      <c r="G6" s="33" t="s">
        <v>407</v>
      </c>
    </row>
    <row r="7" spans="1:9" x14ac:dyDescent="0.25">
      <c r="A7" s="278" t="s">
        <v>168</v>
      </c>
      <c r="B7" s="278"/>
      <c r="C7" s="278"/>
      <c r="D7" s="278"/>
      <c r="E7" s="278"/>
      <c r="F7" s="278"/>
      <c r="G7" s="278"/>
      <c r="H7" s="30" t="s">
        <v>521</v>
      </c>
      <c r="I7" s="55">
        <f>SUM(D9:D9,E9:E9)</f>
        <v>5777.4699999999993</v>
      </c>
    </row>
    <row r="8" spans="1:9" x14ac:dyDescent="0.25">
      <c r="A8" s="31" t="s">
        <v>1</v>
      </c>
      <c r="B8" s="31" t="s">
        <v>3</v>
      </c>
      <c r="C8" s="31" t="s">
        <v>4</v>
      </c>
      <c r="D8" s="32" t="s">
        <v>6</v>
      </c>
      <c r="E8" s="32" t="s">
        <v>7</v>
      </c>
      <c r="F8" s="31" t="s">
        <v>8</v>
      </c>
      <c r="G8" s="31" t="s">
        <v>266</v>
      </c>
    </row>
    <row r="9" spans="1:9" x14ac:dyDescent="0.25">
      <c r="A9" s="33">
        <v>1</v>
      </c>
      <c r="B9" s="38" t="s">
        <v>21</v>
      </c>
      <c r="C9" s="33" t="s">
        <v>177</v>
      </c>
      <c r="D9" s="34">
        <v>2255.08</v>
      </c>
      <c r="E9" s="34">
        <v>3522.39</v>
      </c>
      <c r="F9" s="33" t="s">
        <v>178</v>
      </c>
      <c r="G9" s="33" t="s">
        <v>267</v>
      </c>
    </row>
    <row r="10" spans="1:9" x14ac:dyDescent="0.25">
      <c r="A10" s="278" t="s">
        <v>128</v>
      </c>
      <c r="B10" s="278"/>
      <c r="C10" s="278"/>
      <c r="D10" s="278"/>
      <c r="E10" s="278"/>
      <c r="F10" s="278"/>
      <c r="G10" s="278"/>
      <c r="H10" s="30" t="s">
        <v>521</v>
      </c>
      <c r="I10" s="55">
        <f>D13</f>
        <v>4014.53</v>
      </c>
    </row>
    <row r="11" spans="1:9" x14ac:dyDescent="0.25">
      <c r="A11" s="31" t="s">
        <v>1</v>
      </c>
      <c r="B11" s="31" t="s">
        <v>3</v>
      </c>
      <c r="C11" s="31" t="s">
        <v>4</v>
      </c>
      <c r="D11" s="32" t="s">
        <v>6</v>
      </c>
      <c r="E11" s="32" t="s">
        <v>7</v>
      </c>
      <c r="F11" s="31" t="s">
        <v>8</v>
      </c>
      <c r="G11" s="31" t="s">
        <v>266</v>
      </c>
    </row>
    <row r="12" spans="1:9" x14ac:dyDescent="0.25">
      <c r="A12" s="160">
        <v>1</v>
      </c>
      <c r="B12" s="159" t="s">
        <v>646</v>
      </c>
      <c r="C12" s="163">
        <v>7127</v>
      </c>
      <c r="D12" s="161">
        <v>2255.08</v>
      </c>
      <c r="E12" s="161"/>
      <c r="F12" s="160"/>
      <c r="G12" s="162" t="s">
        <v>407</v>
      </c>
    </row>
    <row r="13" spans="1:9" x14ac:dyDescent="0.25">
      <c r="A13" s="33">
        <v>2</v>
      </c>
      <c r="B13" s="33" t="s">
        <v>126</v>
      </c>
      <c r="C13" s="33" t="s">
        <v>644</v>
      </c>
      <c r="D13" s="34">
        <v>4014.53</v>
      </c>
      <c r="E13" s="34" t="s">
        <v>516</v>
      </c>
      <c r="F13" s="33" t="s">
        <v>516</v>
      </c>
      <c r="G13" s="33" t="s">
        <v>407</v>
      </c>
    </row>
    <row r="14" spans="1:9" x14ac:dyDescent="0.25">
      <c r="A14" s="278" t="s">
        <v>153</v>
      </c>
      <c r="B14" s="278"/>
      <c r="C14" s="278"/>
      <c r="D14" s="278"/>
      <c r="E14" s="278"/>
      <c r="F14" s="278"/>
      <c r="G14" s="278"/>
      <c r="H14" s="30" t="s">
        <v>521</v>
      </c>
      <c r="I14" s="55">
        <f>SUM(D16:D17,E16:E17)</f>
        <v>12008.949999999999</v>
      </c>
    </row>
    <row r="15" spans="1:9" x14ac:dyDescent="0.25">
      <c r="A15" s="31" t="s">
        <v>1</v>
      </c>
      <c r="B15" s="31" t="s">
        <v>3</v>
      </c>
      <c r="C15" s="31" t="s">
        <v>4</v>
      </c>
      <c r="D15" s="32" t="s">
        <v>6</v>
      </c>
      <c r="E15" s="32" t="s">
        <v>7</v>
      </c>
      <c r="F15" s="31" t="s">
        <v>8</v>
      </c>
      <c r="G15" s="31" t="s">
        <v>266</v>
      </c>
    </row>
    <row r="16" spans="1:9" x14ac:dyDescent="0.25">
      <c r="A16" s="33">
        <v>1</v>
      </c>
      <c r="B16" s="38" t="s">
        <v>21</v>
      </c>
      <c r="C16" s="33" t="s">
        <v>152</v>
      </c>
      <c r="D16" s="34">
        <v>2255.08</v>
      </c>
      <c r="E16" s="34">
        <v>3522.39</v>
      </c>
      <c r="F16" s="33" t="s">
        <v>154</v>
      </c>
      <c r="G16" s="33" t="s">
        <v>275</v>
      </c>
    </row>
    <row r="17" spans="1:9" x14ac:dyDescent="0.25">
      <c r="A17" s="33">
        <v>2</v>
      </c>
      <c r="B17" s="33" t="s">
        <v>43</v>
      </c>
      <c r="C17" s="33" t="s">
        <v>195</v>
      </c>
      <c r="D17" s="34">
        <v>2709.09</v>
      </c>
      <c r="E17" s="34">
        <v>3522.39</v>
      </c>
      <c r="F17" s="33" t="s">
        <v>764</v>
      </c>
      <c r="G17" s="33" t="s">
        <v>273</v>
      </c>
    </row>
    <row r="18" spans="1:9" x14ac:dyDescent="0.25">
      <c r="A18" s="278" t="s">
        <v>95</v>
      </c>
      <c r="B18" s="278"/>
      <c r="C18" s="278"/>
      <c r="D18" s="278"/>
      <c r="E18" s="278"/>
      <c r="F18" s="278"/>
      <c r="G18" s="278"/>
      <c r="H18" s="30" t="s">
        <v>521</v>
      </c>
      <c r="I18" s="55" t="e">
        <f>SUM(#REF!,#REF!)</f>
        <v>#REF!</v>
      </c>
    </row>
    <row r="19" spans="1:9" x14ac:dyDescent="0.25">
      <c r="A19" s="31" t="s">
        <v>1</v>
      </c>
      <c r="B19" s="31" t="s">
        <v>3</v>
      </c>
      <c r="C19" s="31" t="s">
        <v>4</v>
      </c>
      <c r="D19" s="32" t="s">
        <v>6</v>
      </c>
      <c r="E19" s="32" t="s">
        <v>7</v>
      </c>
      <c r="F19" s="31" t="s">
        <v>8</v>
      </c>
      <c r="G19" s="31" t="s">
        <v>266</v>
      </c>
    </row>
    <row r="20" spans="1:9" x14ac:dyDescent="0.25">
      <c r="A20" s="33">
        <v>1</v>
      </c>
      <c r="B20" s="33" t="s">
        <v>54</v>
      </c>
      <c r="C20" s="33" t="s">
        <v>94</v>
      </c>
      <c r="D20" s="34">
        <v>4014.53</v>
      </c>
      <c r="E20" s="34">
        <v>3522.39</v>
      </c>
      <c r="F20" s="33" t="s">
        <v>96</v>
      </c>
      <c r="G20" s="33" t="s">
        <v>272</v>
      </c>
    </row>
    <row r="21" spans="1:9" x14ac:dyDescent="0.25">
      <c r="A21" s="33">
        <v>2</v>
      </c>
      <c r="B21" s="33" t="s">
        <v>54</v>
      </c>
      <c r="C21" s="33" t="s">
        <v>97</v>
      </c>
      <c r="D21" s="34">
        <v>4014.53</v>
      </c>
      <c r="E21" s="34">
        <v>3522.39</v>
      </c>
      <c r="F21" s="33" t="s">
        <v>98</v>
      </c>
      <c r="G21" s="33" t="s">
        <v>272</v>
      </c>
    </row>
    <row r="22" spans="1:9" x14ac:dyDescent="0.25">
      <c r="A22" s="278" t="s">
        <v>84</v>
      </c>
      <c r="B22" s="278"/>
      <c r="C22" s="278"/>
      <c r="D22" s="278"/>
      <c r="E22" s="278"/>
      <c r="F22" s="278"/>
      <c r="G22" s="278"/>
      <c r="H22" s="30" t="s">
        <v>521</v>
      </c>
      <c r="I22" s="55">
        <f>SUM(D24:D25,E24:E25)</f>
        <v>11554.939999999999</v>
      </c>
    </row>
    <row r="23" spans="1:9" x14ac:dyDescent="0.25">
      <c r="A23" s="31" t="s">
        <v>1</v>
      </c>
      <c r="B23" s="31" t="s">
        <v>3</v>
      </c>
      <c r="C23" s="31" t="s">
        <v>4</v>
      </c>
      <c r="D23" s="32" t="s">
        <v>6</v>
      </c>
      <c r="E23" s="32" t="s">
        <v>7</v>
      </c>
      <c r="F23" s="31" t="s">
        <v>8</v>
      </c>
      <c r="G23" s="31" t="s">
        <v>266</v>
      </c>
    </row>
    <row r="24" spans="1:9" x14ac:dyDescent="0.25">
      <c r="A24" s="33">
        <v>1</v>
      </c>
      <c r="B24" s="38" t="s">
        <v>21</v>
      </c>
      <c r="C24" s="33" t="s">
        <v>739</v>
      </c>
      <c r="D24" s="34">
        <v>2255.08</v>
      </c>
      <c r="E24" s="34">
        <v>3522.39</v>
      </c>
      <c r="F24" s="33" t="s">
        <v>147</v>
      </c>
      <c r="G24" s="33" t="s">
        <v>275</v>
      </c>
    </row>
    <row r="25" spans="1:9" x14ac:dyDescent="0.25">
      <c r="A25" s="33">
        <v>4</v>
      </c>
      <c r="B25" s="38" t="s">
        <v>21</v>
      </c>
      <c r="C25" s="33" t="s">
        <v>767</v>
      </c>
      <c r="D25" s="34">
        <v>2255.08</v>
      </c>
      <c r="E25" s="34">
        <v>3522.39</v>
      </c>
      <c r="F25" s="35" t="s">
        <v>85</v>
      </c>
      <c r="G25" s="33" t="s">
        <v>277</v>
      </c>
    </row>
    <row r="26" spans="1:9" x14ac:dyDescent="0.25">
      <c r="A26" s="278" t="s">
        <v>156</v>
      </c>
      <c r="B26" s="278"/>
      <c r="C26" s="278"/>
      <c r="D26" s="278"/>
      <c r="E26" s="278"/>
      <c r="F26" s="278"/>
      <c r="G26" s="278"/>
      <c r="H26" s="30" t="s">
        <v>521</v>
      </c>
      <c r="I26" s="55">
        <f>SUM(D28:E28)</f>
        <v>5777.4699999999993</v>
      </c>
    </row>
    <row r="27" spans="1:9" x14ac:dyDescent="0.25">
      <c r="A27" s="31" t="s">
        <v>1</v>
      </c>
      <c r="B27" s="31" t="s">
        <v>3</v>
      </c>
      <c r="C27" s="31" t="s">
        <v>4</v>
      </c>
      <c r="D27" s="32" t="s">
        <v>6</v>
      </c>
      <c r="E27" s="32" t="s">
        <v>7</v>
      </c>
      <c r="F27" s="31" t="s">
        <v>8</v>
      </c>
      <c r="G27" s="31" t="s">
        <v>266</v>
      </c>
    </row>
    <row r="28" spans="1:9" x14ac:dyDescent="0.25">
      <c r="A28" s="33">
        <v>1</v>
      </c>
      <c r="B28" s="38" t="s">
        <v>15</v>
      </c>
      <c r="C28" s="33" t="s">
        <v>574</v>
      </c>
      <c r="D28" s="34">
        <v>2255.08</v>
      </c>
      <c r="E28" s="34">
        <v>3522.39</v>
      </c>
      <c r="F28" s="33" t="s">
        <v>157</v>
      </c>
      <c r="G28" s="33" t="s">
        <v>275</v>
      </c>
    </row>
    <row r="29" spans="1:9" x14ac:dyDescent="0.25">
      <c r="A29" s="278" t="s">
        <v>491</v>
      </c>
      <c r="B29" s="278"/>
      <c r="C29" s="278"/>
      <c r="D29" s="278"/>
      <c r="E29" s="278"/>
      <c r="F29" s="278"/>
      <c r="G29" s="278"/>
      <c r="H29" s="30" t="s">
        <v>521</v>
      </c>
      <c r="I29" s="55">
        <f>SUM(D31:D32)</f>
        <v>4510.16</v>
      </c>
    </row>
    <row r="30" spans="1:9" x14ac:dyDescent="0.25">
      <c r="A30" s="31" t="s">
        <v>1</v>
      </c>
      <c r="B30" s="31" t="s">
        <v>3</v>
      </c>
      <c r="C30" s="31" t="s">
        <v>4</v>
      </c>
      <c r="D30" s="32" t="s">
        <v>6</v>
      </c>
      <c r="E30" s="32" t="s">
        <v>7</v>
      </c>
      <c r="F30" s="31" t="s">
        <v>8</v>
      </c>
      <c r="G30" s="31" t="s">
        <v>266</v>
      </c>
    </row>
    <row r="31" spans="1:9" x14ac:dyDescent="0.25">
      <c r="A31" s="33">
        <v>1</v>
      </c>
      <c r="B31" s="38" t="s">
        <v>21</v>
      </c>
      <c r="C31" s="36" t="s">
        <v>174</v>
      </c>
      <c r="D31" s="34">
        <v>2255.08</v>
      </c>
      <c r="E31" s="34" t="s">
        <v>516</v>
      </c>
      <c r="F31" s="33" t="s">
        <v>516</v>
      </c>
      <c r="G31" s="33" t="s">
        <v>517</v>
      </c>
    </row>
    <row r="32" spans="1:9" x14ac:dyDescent="0.25">
      <c r="A32" s="33">
        <v>2</v>
      </c>
      <c r="B32" s="38" t="s">
        <v>21</v>
      </c>
      <c r="C32" s="36" t="s">
        <v>623</v>
      </c>
      <c r="D32" s="34">
        <v>2255.08</v>
      </c>
      <c r="E32" s="34" t="s">
        <v>516</v>
      </c>
      <c r="F32" s="33" t="s">
        <v>516</v>
      </c>
      <c r="G32" s="33" t="s">
        <v>279</v>
      </c>
    </row>
    <row r="33" spans="1:9" x14ac:dyDescent="0.25">
      <c r="A33" s="278" t="s">
        <v>75</v>
      </c>
      <c r="B33" s="278"/>
      <c r="C33" s="278"/>
      <c r="D33" s="278"/>
      <c r="E33" s="278"/>
      <c r="F33" s="278"/>
      <c r="G33" s="278"/>
      <c r="H33" s="30" t="s">
        <v>521</v>
      </c>
      <c r="I33" s="55">
        <f>SUM(D36:D36)</f>
        <v>0</v>
      </c>
    </row>
    <row r="34" spans="1:9" s="211" customFormat="1" x14ac:dyDescent="0.25">
      <c r="A34" s="212">
        <v>1</v>
      </c>
      <c r="B34" s="212" t="s">
        <v>76</v>
      </c>
      <c r="C34" s="212" t="s">
        <v>724</v>
      </c>
      <c r="D34" s="213">
        <v>3502.97</v>
      </c>
      <c r="E34" s="214">
        <v>3522.39</v>
      </c>
      <c r="F34" s="212" t="s">
        <v>726</v>
      </c>
      <c r="G34" s="212" t="s">
        <v>277</v>
      </c>
      <c r="H34" s="209"/>
      <c r="I34" s="210"/>
    </row>
    <row r="35" spans="1:9" x14ac:dyDescent="0.25">
      <c r="A35" s="31" t="s">
        <v>1</v>
      </c>
      <c r="B35" s="31" t="s">
        <v>3</v>
      </c>
      <c r="C35" s="31" t="s">
        <v>4</v>
      </c>
      <c r="D35" s="32" t="s">
        <v>6</v>
      </c>
      <c r="E35" s="32" t="s">
        <v>7</v>
      </c>
      <c r="F35" s="31" t="s">
        <v>8</v>
      </c>
      <c r="G35" s="31" t="s">
        <v>266</v>
      </c>
    </row>
    <row r="36" spans="1:9" x14ac:dyDescent="0.25">
      <c r="A36" s="33"/>
      <c r="B36" s="33"/>
      <c r="C36" s="33"/>
      <c r="D36" s="34"/>
      <c r="E36" s="34" t="s">
        <v>516</v>
      </c>
      <c r="F36" s="34" t="s">
        <v>516</v>
      </c>
      <c r="G36" s="33" t="s">
        <v>268</v>
      </c>
    </row>
    <row r="37" spans="1:9" x14ac:dyDescent="0.25">
      <c r="A37" s="278" t="s">
        <v>487</v>
      </c>
      <c r="B37" s="278"/>
      <c r="C37" s="278"/>
      <c r="D37" s="278"/>
      <c r="E37" s="278"/>
      <c r="F37" s="278"/>
      <c r="G37" s="278"/>
    </row>
    <row r="38" spans="1:9" x14ac:dyDescent="0.25">
      <c r="A38" s="278" t="s">
        <v>488</v>
      </c>
      <c r="B38" s="278"/>
      <c r="C38" s="278"/>
      <c r="D38" s="278"/>
      <c r="E38" s="278"/>
      <c r="F38" s="278"/>
      <c r="G38" s="278"/>
      <c r="H38" s="30" t="s">
        <v>521</v>
      </c>
      <c r="I38" s="55">
        <f>SUM(D40:D55,E40:E53)</f>
        <v>53253.55</v>
      </c>
    </row>
    <row r="39" spans="1:9" x14ac:dyDescent="0.25">
      <c r="A39" s="31" t="s">
        <v>1</v>
      </c>
      <c r="B39" s="31" t="s">
        <v>3</v>
      </c>
      <c r="C39" s="31" t="s">
        <v>4</v>
      </c>
      <c r="D39" s="32" t="s">
        <v>6</v>
      </c>
      <c r="E39" s="32" t="s">
        <v>7</v>
      </c>
      <c r="F39" s="31" t="s">
        <v>8</v>
      </c>
      <c r="G39" s="31" t="s">
        <v>266</v>
      </c>
    </row>
    <row r="40" spans="1:9" x14ac:dyDescent="0.25">
      <c r="A40" s="33">
        <v>1</v>
      </c>
      <c r="B40" s="33" t="s">
        <v>165</v>
      </c>
      <c r="C40" s="33" t="s">
        <v>735</v>
      </c>
      <c r="D40" s="34">
        <v>8500</v>
      </c>
      <c r="E40" s="34">
        <v>3522.39</v>
      </c>
      <c r="F40" s="33" t="s">
        <v>64</v>
      </c>
      <c r="G40" s="33" t="s">
        <v>268</v>
      </c>
    </row>
    <row r="41" spans="1:9" x14ac:dyDescent="0.25">
      <c r="A41" s="33">
        <v>2</v>
      </c>
      <c r="B41" s="33" t="s">
        <v>165</v>
      </c>
      <c r="C41" s="33" t="s">
        <v>763</v>
      </c>
      <c r="D41" s="34">
        <v>8500</v>
      </c>
      <c r="E41" s="34"/>
      <c r="F41" s="33"/>
      <c r="G41" s="33" t="s">
        <v>267</v>
      </c>
    </row>
    <row r="42" spans="1:9" x14ac:dyDescent="0.25">
      <c r="A42" s="33">
        <v>3</v>
      </c>
      <c r="B42" s="38" t="s">
        <v>21</v>
      </c>
      <c r="C42" s="33" t="s">
        <v>146</v>
      </c>
      <c r="D42" s="34">
        <v>2255.08</v>
      </c>
      <c r="E42" s="34"/>
      <c r="F42" s="33"/>
      <c r="G42" s="33" t="s">
        <v>275</v>
      </c>
    </row>
    <row r="43" spans="1:9" x14ac:dyDescent="0.25">
      <c r="A43" s="33">
        <v>4</v>
      </c>
      <c r="B43" s="38" t="s">
        <v>21</v>
      </c>
      <c r="C43" s="33" t="s">
        <v>149</v>
      </c>
      <c r="D43" s="34">
        <v>2255.08</v>
      </c>
      <c r="E43" s="34"/>
      <c r="F43" s="33"/>
      <c r="G43" s="33" t="s">
        <v>275</v>
      </c>
    </row>
    <row r="44" spans="1:9" x14ac:dyDescent="0.25">
      <c r="A44" s="33">
        <v>5</v>
      </c>
      <c r="B44" s="33" t="s">
        <v>54</v>
      </c>
      <c r="C44" s="33" t="s">
        <v>103</v>
      </c>
      <c r="D44" s="34">
        <v>4014.53</v>
      </c>
      <c r="E44" s="34"/>
      <c r="F44" s="33"/>
      <c r="G44" s="33" t="s">
        <v>272</v>
      </c>
    </row>
    <row r="45" spans="1:9" x14ac:dyDescent="0.25">
      <c r="A45" s="33">
        <v>6</v>
      </c>
      <c r="B45" s="33" t="s">
        <v>54</v>
      </c>
      <c r="C45" s="33" t="s">
        <v>602</v>
      </c>
      <c r="D45" s="34">
        <v>4014.53</v>
      </c>
      <c r="E45" s="34"/>
      <c r="F45" s="33"/>
      <c r="G45" s="33" t="s">
        <v>272</v>
      </c>
    </row>
    <row r="46" spans="1:9" x14ac:dyDescent="0.25">
      <c r="A46" s="33">
        <v>7</v>
      </c>
      <c r="B46" s="33" t="s">
        <v>140</v>
      </c>
      <c r="C46" s="33" t="s">
        <v>748</v>
      </c>
      <c r="D46" s="34">
        <v>2709.09</v>
      </c>
      <c r="E46" s="34"/>
      <c r="F46" s="33"/>
      <c r="G46" s="33" t="s">
        <v>277</v>
      </c>
    </row>
    <row r="47" spans="1:9" x14ac:dyDescent="0.25">
      <c r="A47" s="33">
        <v>8</v>
      </c>
      <c r="B47" s="38" t="s">
        <v>21</v>
      </c>
      <c r="C47" s="33" t="s">
        <v>109</v>
      </c>
      <c r="D47" s="34">
        <v>2255.08</v>
      </c>
      <c r="E47" s="34"/>
      <c r="F47" s="33"/>
      <c r="G47" s="33" t="s">
        <v>272</v>
      </c>
    </row>
    <row r="48" spans="1:9" x14ac:dyDescent="0.25">
      <c r="A48" s="33">
        <v>9</v>
      </c>
      <c r="B48" s="33" t="s">
        <v>28</v>
      </c>
      <c r="C48" s="33" t="s">
        <v>252</v>
      </c>
      <c r="D48" s="34">
        <v>1112</v>
      </c>
      <c r="E48" s="34"/>
      <c r="F48" s="33"/>
      <c r="G48" s="33" t="s">
        <v>271</v>
      </c>
    </row>
    <row r="49" spans="1:9" x14ac:dyDescent="0.25">
      <c r="A49" s="33">
        <v>10</v>
      </c>
      <c r="B49" s="38" t="s">
        <v>21</v>
      </c>
      <c r="C49" s="33" t="s">
        <v>101</v>
      </c>
      <c r="D49" s="34">
        <v>2255.08</v>
      </c>
      <c r="E49" s="34"/>
      <c r="F49" s="33"/>
      <c r="G49" s="33" t="s">
        <v>272</v>
      </c>
    </row>
    <row r="50" spans="1:9" x14ac:dyDescent="0.25">
      <c r="A50" s="33">
        <v>11</v>
      </c>
      <c r="B50" s="33" t="s">
        <v>28</v>
      </c>
      <c r="C50" s="33" t="s">
        <v>204</v>
      </c>
      <c r="D50" s="34">
        <v>1112</v>
      </c>
      <c r="E50" s="34"/>
      <c r="F50" s="33"/>
      <c r="G50" s="33" t="s">
        <v>271</v>
      </c>
    </row>
    <row r="51" spans="1:9" x14ac:dyDescent="0.25">
      <c r="A51" s="33">
        <v>12</v>
      </c>
      <c r="B51" s="33" t="s">
        <v>28</v>
      </c>
      <c r="C51" s="33" t="s">
        <v>111</v>
      </c>
      <c r="D51" s="34">
        <v>1112</v>
      </c>
      <c r="E51" s="34"/>
      <c r="F51" s="33"/>
      <c r="G51" s="33" t="s">
        <v>272</v>
      </c>
    </row>
    <row r="52" spans="1:9" x14ac:dyDescent="0.25">
      <c r="A52" s="33">
        <v>13</v>
      </c>
      <c r="B52" s="38" t="s">
        <v>21</v>
      </c>
      <c r="C52" s="33" t="s">
        <v>87</v>
      </c>
      <c r="D52" s="34">
        <v>2255.08</v>
      </c>
      <c r="E52" s="34"/>
      <c r="F52" s="33"/>
      <c r="G52" s="33" t="s">
        <v>277</v>
      </c>
    </row>
    <row r="53" spans="1:9" x14ac:dyDescent="0.25">
      <c r="A53" s="33">
        <v>14</v>
      </c>
      <c r="B53" s="33" t="s">
        <v>54</v>
      </c>
      <c r="C53" s="33" t="s">
        <v>102</v>
      </c>
      <c r="D53" s="34">
        <v>4014.53</v>
      </c>
      <c r="E53" s="34"/>
      <c r="F53" s="33"/>
      <c r="G53" s="33" t="s">
        <v>272</v>
      </c>
    </row>
    <row r="54" spans="1:9" x14ac:dyDescent="0.25">
      <c r="A54" s="33">
        <v>15</v>
      </c>
      <c r="B54" s="35" t="s">
        <v>28</v>
      </c>
      <c r="C54" s="35" t="s">
        <v>206</v>
      </c>
      <c r="D54" s="34">
        <v>1112</v>
      </c>
      <c r="E54" s="33"/>
      <c r="F54" s="33"/>
      <c r="G54" s="33" t="s">
        <v>271</v>
      </c>
    </row>
    <row r="55" spans="1:9" x14ac:dyDescent="0.25">
      <c r="A55" s="33">
        <v>16</v>
      </c>
      <c r="B55" s="38" t="s">
        <v>21</v>
      </c>
      <c r="C55" s="35" t="s">
        <v>660</v>
      </c>
      <c r="D55" s="34">
        <v>2255.08</v>
      </c>
      <c r="E55" s="33"/>
      <c r="F55" s="33"/>
      <c r="G55" s="33" t="s">
        <v>277</v>
      </c>
    </row>
    <row r="56" spans="1:9" x14ac:dyDescent="0.25">
      <c r="A56" s="278" t="s">
        <v>489</v>
      </c>
      <c r="B56" s="278"/>
      <c r="C56" s="278"/>
      <c r="D56" s="278"/>
      <c r="E56" s="278"/>
      <c r="F56" s="278"/>
      <c r="G56" s="278"/>
      <c r="H56" s="30" t="s">
        <v>521</v>
      </c>
      <c r="I56" s="55" t="s">
        <v>617</v>
      </c>
    </row>
    <row r="57" spans="1:9" x14ac:dyDescent="0.25">
      <c r="A57" s="31" t="s">
        <v>1</v>
      </c>
      <c r="B57" s="31" t="s">
        <v>3</v>
      </c>
      <c r="C57" s="31" t="s">
        <v>4</v>
      </c>
      <c r="D57" s="32" t="s">
        <v>6</v>
      </c>
      <c r="E57" s="32" t="s">
        <v>7</v>
      </c>
      <c r="F57" s="31" t="s">
        <v>8</v>
      </c>
      <c r="G57" s="31" t="s">
        <v>266</v>
      </c>
    </row>
    <row r="58" spans="1:9" x14ac:dyDescent="0.25">
      <c r="A58" s="33">
        <v>1</v>
      </c>
      <c r="B58" s="38" t="s">
        <v>54</v>
      </c>
      <c r="C58" s="33" t="s">
        <v>615</v>
      </c>
      <c r="D58" s="34">
        <v>4014.33</v>
      </c>
      <c r="E58" s="34"/>
      <c r="F58" s="34"/>
      <c r="G58" s="33" t="s">
        <v>271</v>
      </c>
    </row>
    <row r="59" spans="1:9" x14ac:dyDescent="0.25">
      <c r="A59" s="278" t="s">
        <v>490</v>
      </c>
      <c r="B59" s="278"/>
      <c r="C59" s="278"/>
      <c r="D59" s="278"/>
      <c r="E59" s="278"/>
      <c r="F59" s="278"/>
      <c r="G59" s="278"/>
      <c r="H59" s="30" t="s">
        <v>521</v>
      </c>
      <c r="I59" s="55">
        <f>SUM(D61)</f>
        <v>2255.08</v>
      </c>
    </row>
    <row r="60" spans="1:9" x14ac:dyDescent="0.25">
      <c r="A60" s="31" t="s">
        <v>1</v>
      </c>
      <c r="B60" s="31" t="s">
        <v>3</v>
      </c>
      <c r="C60" s="31" t="s">
        <v>4</v>
      </c>
      <c r="D60" s="32" t="s">
        <v>6</v>
      </c>
      <c r="E60" s="32" t="s">
        <v>7</v>
      </c>
      <c r="F60" s="31" t="s">
        <v>8</v>
      </c>
      <c r="G60" s="31" t="s">
        <v>266</v>
      </c>
    </row>
    <row r="61" spans="1:9" x14ac:dyDescent="0.25">
      <c r="A61" s="33">
        <v>1</v>
      </c>
      <c r="B61" s="38" t="s">
        <v>21</v>
      </c>
      <c r="C61" s="33" t="s">
        <v>535</v>
      </c>
      <c r="D61" s="34">
        <v>2255.08</v>
      </c>
      <c r="E61" s="34" t="s">
        <v>516</v>
      </c>
      <c r="F61" s="34" t="s">
        <v>516</v>
      </c>
      <c r="G61" s="33" t="s">
        <v>271</v>
      </c>
    </row>
    <row r="62" spans="1:9" x14ac:dyDescent="0.25">
      <c r="A62" s="278" t="s">
        <v>492</v>
      </c>
      <c r="B62" s="278"/>
      <c r="C62" s="278"/>
      <c r="D62" s="278"/>
      <c r="E62" s="278"/>
      <c r="F62" s="278"/>
      <c r="G62" s="278"/>
      <c r="H62" s="30" t="s">
        <v>521</v>
      </c>
      <c r="I62" s="55">
        <f>SUM(D64:D72,E64:E72)</f>
        <v>32207.279999999999</v>
      </c>
    </row>
    <row r="63" spans="1:9" x14ac:dyDescent="0.25">
      <c r="A63" s="31" t="s">
        <v>1</v>
      </c>
      <c r="B63" s="31" t="s">
        <v>3</v>
      </c>
      <c r="C63" s="31" t="s">
        <v>4</v>
      </c>
      <c r="D63" s="32" t="s">
        <v>6</v>
      </c>
      <c r="E63" s="32" t="s">
        <v>7</v>
      </c>
      <c r="F63" s="31" t="s">
        <v>8</v>
      </c>
      <c r="G63" s="31" t="s">
        <v>266</v>
      </c>
    </row>
    <row r="64" spans="1:9" x14ac:dyDescent="0.25">
      <c r="A64" s="33">
        <v>1</v>
      </c>
      <c r="B64" s="38" t="s">
        <v>21</v>
      </c>
      <c r="C64" s="38" t="s">
        <v>150</v>
      </c>
      <c r="D64" s="34">
        <v>2255.08</v>
      </c>
      <c r="E64" s="37">
        <v>3522.39</v>
      </c>
      <c r="F64" s="33" t="s">
        <v>151</v>
      </c>
      <c r="G64" s="33" t="s">
        <v>275</v>
      </c>
    </row>
    <row r="65" spans="1:9" x14ac:dyDescent="0.25">
      <c r="A65" s="33">
        <v>2</v>
      </c>
      <c r="B65" s="38" t="s">
        <v>140</v>
      </c>
      <c r="C65" s="38" t="s">
        <v>649</v>
      </c>
      <c r="D65" s="34">
        <v>2709.09</v>
      </c>
      <c r="E65" s="37"/>
      <c r="F65" s="33"/>
      <c r="G65" s="33" t="s">
        <v>323</v>
      </c>
    </row>
    <row r="66" spans="1:9" x14ac:dyDescent="0.25">
      <c r="A66" s="33">
        <v>3</v>
      </c>
      <c r="B66" s="38" t="s">
        <v>21</v>
      </c>
      <c r="C66" s="38" t="s">
        <v>194</v>
      </c>
      <c r="D66" s="34">
        <v>2255.08</v>
      </c>
      <c r="E66" s="37">
        <v>3522.39</v>
      </c>
      <c r="F66" s="33" t="s">
        <v>759</v>
      </c>
      <c r="G66" s="33" t="s">
        <v>273</v>
      </c>
    </row>
    <row r="67" spans="1:9" x14ac:dyDescent="0.25">
      <c r="A67" s="33">
        <v>4</v>
      </c>
      <c r="B67" s="38" t="s">
        <v>36</v>
      </c>
      <c r="C67" s="38" t="s">
        <v>192</v>
      </c>
      <c r="D67" s="34">
        <v>8500</v>
      </c>
      <c r="E67" s="34"/>
      <c r="F67" s="34" t="s">
        <v>516</v>
      </c>
      <c r="G67" s="33" t="s">
        <v>273</v>
      </c>
    </row>
    <row r="68" spans="1:9" x14ac:dyDescent="0.25">
      <c r="A68" s="33">
        <v>5</v>
      </c>
      <c r="B68" s="38" t="s">
        <v>43</v>
      </c>
      <c r="C68" s="33" t="s">
        <v>728</v>
      </c>
      <c r="D68" s="34">
        <v>2709.09</v>
      </c>
      <c r="E68" s="34"/>
      <c r="F68" s="34" t="s">
        <v>516</v>
      </c>
      <c r="G68" s="33" t="s">
        <v>271</v>
      </c>
    </row>
    <row r="69" spans="1:9" x14ac:dyDescent="0.25">
      <c r="A69" s="33">
        <v>6</v>
      </c>
      <c r="B69" s="38" t="s">
        <v>21</v>
      </c>
      <c r="C69" s="38" t="s">
        <v>653</v>
      </c>
      <c r="D69" s="34">
        <v>2255.08</v>
      </c>
      <c r="E69" s="34"/>
      <c r="F69" s="34"/>
      <c r="G69" s="33" t="s">
        <v>268</v>
      </c>
    </row>
    <row r="70" spans="1:9" x14ac:dyDescent="0.25">
      <c r="A70" s="33">
        <v>7</v>
      </c>
      <c r="B70" s="38" t="s">
        <v>21</v>
      </c>
      <c r="C70" s="38" t="s">
        <v>80</v>
      </c>
      <c r="D70" s="34">
        <v>2255.08</v>
      </c>
      <c r="E70" s="34"/>
      <c r="F70" s="34" t="s">
        <v>516</v>
      </c>
      <c r="G70" s="33" t="s">
        <v>277</v>
      </c>
    </row>
    <row r="71" spans="1:9" x14ac:dyDescent="0.25">
      <c r="A71" s="33">
        <v>8</v>
      </c>
      <c r="B71" s="33" t="s">
        <v>28</v>
      </c>
      <c r="C71" s="38" t="s">
        <v>213</v>
      </c>
      <c r="D71" s="34">
        <v>1112</v>
      </c>
      <c r="E71" s="34"/>
      <c r="F71" s="34" t="s">
        <v>516</v>
      </c>
      <c r="G71" s="33" t="s">
        <v>271</v>
      </c>
    </row>
    <row r="72" spans="1:9" x14ac:dyDescent="0.25">
      <c r="A72" s="33">
        <v>9</v>
      </c>
      <c r="B72" s="33" t="s">
        <v>28</v>
      </c>
      <c r="C72" s="38" t="s">
        <v>211</v>
      </c>
      <c r="D72" s="34">
        <v>1112</v>
      </c>
      <c r="E72" s="34"/>
      <c r="F72" s="34" t="s">
        <v>516</v>
      </c>
      <c r="G72" s="33" t="s">
        <v>271</v>
      </c>
    </row>
    <row r="73" spans="1:9" x14ac:dyDescent="0.25">
      <c r="A73" s="278" t="s">
        <v>493</v>
      </c>
      <c r="B73" s="278"/>
      <c r="C73" s="278"/>
      <c r="D73" s="278"/>
      <c r="E73" s="278"/>
      <c r="F73" s="278"/>
      <c r="G73" s="278"/>
      <c r="H73" s="30" t="s">
        <v>521</v>
      </c>
      <c r="I73" s="55">
        <f>SUM(D75:D93,E75:E93)</f>
        <v>45155.54</v>
      </c>
    </row>
    <row r="74" spans="1:9" x14ac:dyDescent="0.25">
      <c r="A74" s="31" t="s">
        <v>1</v>
      </c>
      <c r="B74" s="31" t="s">
        <v>3</v>
      </c>
      <c r="C74" s="31" t="s">
        <v>4</v>
      </c>
      <c r="D74" s="32" t="s">
        <v>6</v>
      </c>
      <c r="E74" s="32" t="s">
        <v>7</v>
      </c>
      <c r="F74" s="31" t="s">
        <v>8</v>
      </c>
      <c r="G74" s="31" t="s">
        <v>266</v>
      </c>
    </row>
    <row r="75" spans="1:9" x14ac:dyDescent="0.25">
      <c r="A75" s="33">
        <v>1</v>
      </c>
      <c r="B75" s="38" t="s">
        <v>21</v>
      </c>
      <c r="C75" s="40" t="s">
        <v>620</v>
      </c>
      <c r="D75" s="34">
        <v>2255.08</v>
      </c>
      <c r="E75" s="33"/>
      <c r="F75" s="33"/>
      <c r="G75" s="33" t="s">
        <v>268</v>
      </c>
    </row>
    <row r="76" spans="1:9" x14ac:dyDescent="0.25">
      <c r="A76" s="33">
        <v>2</v>
      </c>
      <c r="B76" s="40" t="s">
        <v>43</v>
      </c>
      <c r="C76" s="40" t="s">
        <v>52</v>
      </c>
      <c r="D76" s="34">
        <v>2709.09</v>
      </c>
      <c r="E76" s="33"/>
      <c r="F76" s="33"/>
      <c r="G76" s="33" t="s">
        <v>268</v>
      </c>
    </row>
    <row r="77" spans="1:9" x14ac:dyDescent="0.25">
      <c r="A77" s="33">
        <v>3</v>
      </c>
      <c r="B77" s="40" t="s">
        <v>68</v>
      </c>
      <c r="C77" s="40" t="s">
        <v>551</v>
      </c>
      <c r="D77" s="34">
        <v>2255.08</v>
      </c>
      <c r="E77" s="33"/>
      <c r="F77" s="33"/>
      <c r="G77" s="33" t="s">
        <v>323</v>
      </c>
    </row>
    <row r="78" spans="1:9" x14ac:dyDescent="0.25">
      <c r="A78" s="33">
        <v>4</v>
      </c>
      <c r="B78" s="38" t="s">
        <v>21</v>
      </c>
      <c r="C78" s="40" t="s">
        <v>110</v>
      </c>
      <c r="D78" s="34">
        <v>2255.08</v>
      </c>
      <c r="E78" s="33"/>
      <c r="F78" s="33"/>
      <c r="G78" s="33" t="s">
        <v>272</v>
      </c>
    </row>
    <row r="79" spans="1:9" x14ac:dyDescent="0.25">
      <c r="A79" s="33">
        <v>5</v>
      </c>
      <c r="B79" s="40" t="s">
        <v>54</v>
      </c>
      <c r="C79" s="40" t="s">
        <v>519</v>
      </c>
      <c r="D79" s="34">
        <v>4014.33</v>
      </c>
      <c r="E79" s="33"/>
      <c r="F79" s="33"/>
      <c r="G79" s="33" t="s">
        <v>268</v>
      </c>
    </row>
    <row r="80" spans="1:9" x14ac:dyDescent="0.25">
      <c r="A80" s="33">
        <v>6</v>
      </c>
      <c r="B80" s="40" t="s">
        <v>45</v>
      </c>
      <c r="C80" s="40" t="s">
        <v>46</v>
      </c>
      <c r="D80" s="34">
        <v>8500</v>
      </c>
      <c r="E80" s="33"/>
      <c r="F80" s="33"/>
      <c r="G80" s="33" t="s">
        <v>268</v>
      </c>
    </row>
    <row r="81" spans="1:9" x14ac:dyDescent="0.25">
      <c r="A81" s="33">
        <v>7</v>
      </c>
      <c r="B81" s="33" t="s">
        <v>54</v>
      </c>
      <c r="C81" s="40" t="s">
        <v>55</v>
      </c>
      <c r="D81" s="34">
        <v>4014.33</v>
      </c>
      <c r="E81" s="33"/>
      <c r="F81" s="33"/>
      <c r="G81" s="33" t="s">
        <v>268</v>
      </c>
    </row>
    <row r="82" spans="1:9" x14ac:dyDescent="0.25">
      <c r="A82" s="33">
        <v>8</v>
      </c>
      <c r="B82" s="38" t="s">
        <v>21</v>
      </c>
      <c r="C82" s="39" t="s">
        <v>196</v>
      </c>
      <c r="D82" s="34">
        <v>2255.08</v>
      </c>
      <c r="E82" s="34">
        <v>3522.39</v>
      </c>
      <c r="F82" s="33" t="s">
        <v>197</v>
      </c>
      <c r="G82" s="33" t="s">
        <v>273</v>
      </c>
    </row>
    <row r="83" spans="1:9" x14ac:dyDescent="0.25">
      <c r="A83" s="33">
        <v>9</v>
      </c>
      <c r="B83" s="38" t="s">
        <v>21</v>
      </c>
      <c r="C83" s="40" t="s">
        <v>49</v>
      </c>
      <c r="D83" s="34">
        <v>2255.08</v>
      </c>
      <c r="E83" s="33"/>
      <c r="F83" s="33"/>
      <c r="G83" s="33" t="s">
        <v>268</v>
      </c>
    </row>
    <row r="84" spans="1:9" ht="18.75" customHeight="1" x14ac:dyDescent="0.25">
      <c r="A84" s="33">
        <v>10</v>
      </c>
      <c r="B84" s="39" t="s">
        <v>28</v>
      </c>
      <c r="C84" s="40" t="s">
        <v>221</v>
      </c>
      <c r="D84" s="34">
        <v>1112</v>
      </c>
      <c r="E84" s="33"/>
      <c r="F84" s="33"/>
      <c r="G84" s="33" t="s">
        <v>271</v>
      </c>
    </row>
    <row r="85" spans="1:9" x14ac:dyDescent="0.25">
      <c r="A85" s="33">
        <v>11</v>
      </c>
      <c r="B85" s="39" t="s">
        <v>28</v>
      </c>
      <c r="C85" s="39" t="s">
        <v>225</v>
      </c>
      <c r="D85" s="34">
        <v>1112</v>
      </c>
      <c r="E85" s="33"/>
      <c r="F85" s="33"/>
      <c r="G85" s="33" t="s">
        <v>271</v>
      </c>
    </row>
    <row r="86" spans="1:9" x14ac:dyDescent="0.25">
      <c r="A86" s="33">
        <v>12</v>
      </c>
      <c r="B86" s="39" t="s">
        <v>28</v>
      </c>
      <c r="C86" s="39" t="s">
        <v>217</v>
      </c>
      <c r="D86" s="34">
        <v>1112</v>
      </c>
      <c r="E86" s="33"/>
      <c r="F86" s="33"/>
      <c r="G86" s="33" t="s">
        <v>271</v>
      </c>
    </row>
    <row r="87" spans="1:9" x14ac:dyDescent="0.25">
      <c r="A87" s="33">
        <v>13</v>
      </c>
      <c r="B87" s="39" t="s">
        <v>28</v>
      </c>
      <c r="C87" s="40" t="s">
        <v>224</v>
      </c>
      <c r="D87" s="34">
        <v>1112</v>
      </c>
      <c r="E87" s="33"/>
      <c r="F87" s="33"/>
      <c r="G87" s="33" t="s">
        <v>271</v>
      </c>
    </row>
    <row r="88" spans="1:9" x14ac:dyDescent="0.25">
      <c r="A88" s="33">
        <v>14</v>
      </c>
      <c r="B88" s="39" t="s">
        <v>28</v>
      </c>
      <c r="C88" s="40" t="s">
        <v>226</v>
      </c>
      <c r="D88" s="34">
        <v>1112</v>
      </c>
      <c r="E88" s="33"/>
      <c r="F88" s="33"/>
      <c r="G88" s="33" t="s">
        <v>271</v>
      </c>
    </row>
    <row r="89" spans="1:9" x14ac:dyDescent="0.25">
      <c r="A89" s="33">
        <v>15</v>
      </c>
      <c r="B89" s="39" t="s">
        <v>28</v>
      </c>
      <c r="C89" s="40" t="s">
        <v>220</v>
      </c>
      <c r="D89" s="34">
        <v>1112</v>
      </c>
      <c r="E89" s="33"/>
      <c r="F89" s="33"/>
      <c r="G89" s="33" t="s">
        <v>271</v>
      </c>
    </row>
    <row r="90" spans="1:9" x14ac:dyDescent="0.25">
      <c r="A90" s="33">
        <v>16</v>
      </c>
      <c r="B90" s="39" t="s">
        <v>28</v>
      </c>
      <c r="C90" s="40" t="s">
        <v>218</v>
      </c>
      <c r="D90" s="34">
        <v>1112</v>
      </c>
      <c r="E90" s="33"/>
      <c r="F90" s="33"/>
      <c r="G90" s="33" t="s">
        <v>271</v>
      </c>
    </row>
    <row r="91" spans="1:9" x14ac:dyDescent="0.25">
      <c r="A91" s="33">
        <v>17</v>
      </c>
      <c r="B91" s="39" t="s">
        <v>28</v>
      </c>
      <c r="C91" s="40" t="s">
        <v>219</v>
      </c>
      <c r="D91" s="34">
        <v>1112</v>
      </c>
      <c r="E91" s="33"/>
      <c r="F91" s="33"/>
      <c r="G91" s="33" t="s">
        <v>271</v>
      </c>
    </row>
    <row r="92" spans="1:9" x14ac:dyDescent="0.25">
      <c r="A92" s="33">
        <v>18</v>
      </c>
      <c r="B92" s="39" t="s">
        <v>28</v>
      </c>
      <c r="C92" s="40" t="s">
        <v>222</v>
      </c>
      <c r="D92" s="34">
        <v>1112</v>
      </c>
      <c r="E92" s="33"/>
      <c r="F92" s="33"/>
      <c r="G92" s="33" t="s">
        <v>271</v>
      </c>
    </row>
    <row r="93" spans="1:9" x14ac:dyDescent="0.25">
      <c r="A93" s="33">
        <v>19</v>
      </c>
      <c r="B93" s="39" t="s">
        <v>28</v>
      </c>
      <c r="C93" s="40" t="s">
        <v>223</v>
      </c>
      <c r="D93" s="34">
        <v>1112</v>
      </c>
      <c r="E93" s="33"/>
      <c r="F93" s="33"/>
      <c r="G93" s="33" t="s">
        <v>271</v>
      </c>
    </row>
    <row r="94" spans="1:9" x14ac:dyDescent="0.25">
      <c r="A94" s="278" t="s">
        <v>494</v>
      </c>
      <c r="B94" s="278"/>
      <c r="C94" s="278"/>
      <c r="D94" s="278"/>
      <c r="E94" s="278"/>
      <c r="F94" s="278"/>
      <c r="G94" s="278"/>
      <c r="H94" s="30" t="s">
        <v>521</v>
      </c>
      <c r="I94" s="55">
        <f>SUM(D96:D109,E96:E109)</f>
        <v>26839.25</v>
      </c>
    </row>
    <row r="95" spans="1:9" x14ac:dyDescent="0.25">
      <c r="A95" s="31" t="s">
        <v>1</v>
      </c>
      <c r="B95" s="31" t="s">
        <v>3</v>
      </c>
      <c r="C95" s="31" t="s">
        <v>4</v>
      </c>
      <c r="D95" s="32" t="s">
        <v>6</v>
      </c>
      <c r="E95" s="32" t="s">
        <v>7</v>
      </c>
      <c r="F95" s="31" t="s">
        <v>8</v>
      </c>
      <c r="G95" s="31" t="s">
        <v>266</v>
      </c>
    </row>
    <row r="96" spans="1:9" x14ac:dyDescent="0.25">
      <c r="A96" s="33">
        <v>1</v>
      </c>
      <c r="B96" s="33" t="s">
        <v>28</v>
      </c>
      <c r="C96" s="50" t="s">
        <v>248</v>
      </c>
      <c r="D96" s="34">
        <v>1112</v>
      </c>
      <c r="E96" s="33"/>
      <c r="F96" s="33"/>
      <c r="G96" s="33" t="s">
        <v>271</v>
      </c>
    </row>
    <row r="97" spans="1:9" x14ac:dyDescent="0.25">
      <c r="A97" s="33">
        <v>2</v>
      </c>
      <c r="B97" s="33" t="s">
        <v>43</v>
      </c>
      <c r="C97" s="50" t="s">
        <v>673</v>
      </c>
      <c r="D97" s="34">
        <v>2709.09</v>
      </c>
      <c r="E97" s="33"/>
      <c r="F97" s="33"/>
      <c r="G97" s="33" t="s">
        <v>268</v>
      </c>
    </row>
    <row r="98" spans="1:9" x14ac:dyDescent="0.25">
      <c r="A98" s="33">
        <v>3</v>
      </c>
      <c r="B98" s="33" t="s">
        <v>28</v>
      </c>
      <c r="C98" s="33" t="s">
        <v>250</v>
      </c>
      <c r="D98" s="34">
        <v>1112</v>
      </c>
      <c r="E98" s="33"/>
      <c r="F98" s="33"/>
      <c r="G98" s="33" t="s">
        <v>271</v>
      </c>
    </row>
    <row r="99" spans="1:9" x14ac:dyDescent="0.25">
      <c r="A99" s="33">
        <v>4</v>
      </c>
      <c r="B99" s="33" t="s">
        <v>28</v>
      </c>
      <c r="C99" s="33" t="s">
        <v>242</v>
      </c>
      <c r="D99" s="34">
        <v>1112</v>
      </c>
      <c r="E99" s="33"/>
      <c r="F99" s="33"/>
      <c r="G99" s="33" t="s">
        <v>271</v>
      </c>
    </row>
    <row r="100" spans="1:9" x14ac:dyDescent="0.25">
      <c r="A100" s="33">
        <v>5</v>
      </c>
      <c r="B100" s="33" t="s">
        <v>495</v>
      </c>
      <c r="C100" s="33" t="s">
        <v>62</v>
      </c>
      <c r="D100" s="34">
        <v>8500</v>
      </c>
      <c r="E100" s="33"/>
      <c r="F100" s="33"/>
      <c r="G100" s="33" t="s">
        <v>268</v>
      </c>
    </row>
    <row r="101" spans="1:9" x14ac:dyDescent="0.25">
      <c r="A101" s="33">
        <v>6</v>
      </c>
      <c r="B101" s="38" t="s">
        <v>21</v>
      </c>
      <c r="C101" s="33" t="s">
        <v>629</v>
      </c>
      <c r="D101" s="34">
        <v>2255.08</v>
      </c>
      <c r="E101" s="33"/>
      <c r="F101" s="33"/>
      <c r="G101" s="33" t="s">
        <v>268</v>
      </c>
    </row>
    <row r="102" spans="1:9" x14ac:dyDescent="0.25">
      <c r="A102" s="33">
        <v>7</v>
      </c>
      <c r="B102" s="33" t="s">
        <v>28</v>
      </c>
      <c r="C102" s="50" t="s">
        <v>249</v>
      </c>
      <c r="D102" s="34">
        <v>1112</v>
      </c>
      <c r="E102" s="33"/>
      <c r="F102" s="33"/>
      <c r="G102" s="33" t="s">
        <v>271</v>
      </c>
    </row>
    <row r="103" spans="1:9" x14ac:dyDescent="0.25">
      <c r="A103" s="33">
        <v>8</v>
      </c>
      <c r="B103" s="33" t="s">
        <v>28</v>
      </c>
      <c r="C103" s="33" t="s">
        <v>247</v>
      </c>
      <c r="D103" s="34">
        <v>1112</v>
      </c>
      <c r="E103" s="33"/>
      <c r="F103" s="33"/>
      <c r="G103" s="33" t="s">
        <v>271</v>
      </c>
    </row>
    <row r="104" spans="1:9" x14ac:dyDescent="0.25">
      <c r="A104" s="33">
        <v>9</v>
      </c>
      <c r="B104" s="33" t="s">
        <v>28</v>
      </c>
      <c r="C104" s="50" t="s">
        <v>240</v>
      </c>
      <c r="D104" s="34">
        <v>1112</v>
      </c>
      <c r="E104" s="33"/>
      <c r="F104" s="33"/>
      <c r="G104" s="33" t="s">
        <v>271</v>
      </c>
    </row>
    <row r="105" spans="1:9" x14ac:dyDescent="0.25">
      <c r="A105" s="33">
        <v>10</v>
      </c>
      <c r="B105" s="33" t="s">
        <v>28</v>
      </c>
      <c r="C105" s="33" t="s">
        <v>246</v>
      </c>
      <c r="D105" s="34">
        <v>1112</v>
      </c>
      <c r="E105" s="33"/>
      <c r="F105" s="33"/>
      <c r="G105" s="33" t="s">
        <v>271</v>
      </c>
    </row>
    <row r="106" spans="1:9" x14ac:dyDescent="0.25">
      <c r="A106" s="33">
        <v>11</v>
      </c>
      <c r="B106" s="38" t="s">
        <v>21</v>
      </c>
      <c r="C106" s="33" t="s">
        <v>40</v>
      </c>
      <c r="D106" s="34">
        <v>2255.08</v>
      </c>
      <c r="E106" s="33"/>
      <c r="F106" s="33"/>
      <c r="G106" s="33" t="s">
        <v>268</v>
      </c>
    </row>
    <row r="107" spans="1:9" x14ac:dyDescent="0.25">
      <c r="A107" s="33">
        <v>12</v>
      </c>
      <c r="B107" s="33" t="s">
        <v>28</v>
      </c>
      <c r="C107" s="33" t="s">
        <v>243</v>
      </c>
      <c r="D107" s="34">
        <v>1112</v>
      </c>
      <c r="E107" s="33"/>
      <c r="F107" s="33"/>
      <c r="G107" s="33" t="s">
        <v>271</v>
      </c>
    </row>
    <row r="108" spans="1:9" x14ac:dyDescent="0.25">
      <c r="A108" s="33">
        <v>13</v>
      </c>
      <c r="B108" s="33" t="s">
        <v>28</v>
      </c>
      <c r="C108" s="33" t="s">
        <v>241</v>
      </c>
      <c r="D108" s="34">
        <v>1112</v>
      </c>
      <c r="E108" s="33"/>
      <c r="F108" s="33"/>
      <c r="G108" s="33" t="s">
        <v>271</v>
      </c>
    </row>
    <row r="109" spans="1:9" x14ac:dyDescent="0.25">
      <c r="A109" s="33">
        <v>14</v>
      </c>
      <c r="B109" s="33" t="s">
        <v>28</v>
      </c>
      <c r="C109" s="33" t="s">
        <v>245</v>
      </c>
      <c r="D109" s="34">
        <v>1112</v>
      </c>
      <c r="E109" s="33"/>
      <c r="F109" s="33"/>
      <c r="G109" s="33" t="s">
        <v>271</v>
      </c>
    </row>
    <row r="110" spans="1:9" x14ac:dyDescent="0.25">
      <c r="A110" s="278" t="s">
        <v>497</v>
      </c>
      <c r="B110" s="278"/>
      <c r="C110" s="278"/>
      <c r="D110" s="278"/>
      <c r="E110" s="278"/>
      <c r="F110" s="278"/>
      <c r="G110" s="278"/>
      <c r="H110" s="30" t="s">
        <v>521</v>
      </c>
      <c r="I110" s="55">
        <f>SUM(D112:D140,E118:E140)</f>
        <v>94531.72</v>
      </c>
    </row>
    <row r="111" spans="1:9" x14ac:dyDescent="0.25">
      <c r="A111" s="31" t="s">
        <v>1</v>
      </c>
      <c r="B111" s="31" t="s">
        <v>3</v>
      </c>
      <c r="C111" s="31" t="s">
        <v>4</v>
      </c>
      <c r="D111" s="32" t="s">
        <v>6</v>
      </c>
      <c r="E111" s="32" t="s">
        <v>7</v>
      </c>
      <c r="F111" s="31" t="s">
        <v>8</v>
      </c>
      <c r="G111" s="31" t="s">
        <v>266</v>
      </c>
    </row>
    <row r="112" spans="1:9" x14ac:dyDescent="0.25">
      <c r="A112" s="33">
        <v>1</v>
      </c>
      <c r="B112" s="38" t="s">
        <v>21</v>
      </c>
      <c r="C112" s="38" t="s">
        <v>685</v>
      </c>
      <c r="D112" s="34">
        <v>2255.08</v>
      </c>
      <c r="E112" s="33"/>
      <c r="F112" s="33"/>
      <c r="G112" s="33" t="s">
        <v>270</v>
      </c>
    </row>
    <row r="113" spans="1:7" x14ac:dyDescent="0.25">
      <c r="A113" s="33">
        <v>2</v>
      </c>
      <c r="B113" s="38" t="s">
        <v>21</v>
      </c>
      <c r="C113" s="38" t="s">
        <v>654</v>
      </c>
      <c r="D113" s="34">
        <v>2255.08</v>
      </c>
      <c r="E113" s="33"/>
      <c r="F113" s="33"/>
      <c r="G113" s="33" t="s">
        <v>277</v>
      </c>
    </row>
    <row r="114" spans="1:7" x14ac:dyDescent="0.25">
      <c r="A114" s="33">
        <v>3</v>
      </c>
      <c r="B114" s="38" t="s">
        <v>21</v>
      </c>
      <c r="C114" s="38" t="s">
        <v>107</v>
      </c>
      <c r="D114" s="34">
        <v>2255.08</v>
      </c>
      <c r="E114" s="33"/>
      <c r="F114" s="33"/>
      <c r="G114" s="33" t="s">
        <v>272</v>
      </c>
    </row>
    <row r="115" spans="1:7" x14ac:dyDescent="0.25">
      <c r="A115" s="33">
        <v>4</v>
      </c>
      <c r="B115" s="38" t="s">
        <v>21</v>
      </c>
      <c r="C115" s="38" t="s">
        <v>136</v>
      </c>
      <c r="D115" s="34">
        <v>2255.08</v>
      </c>
      <c r="E115" s="33"/>
      <c r="F115" s="33"/>
      <c r="G115" s="33" t="s">
        <v>270</v>
      </c>
    </row>
    <row r="116" spans="1:7" x14ac:dyDescent="0.25">
      <c r="A116" s="33">
        <v>5</v>
      </c>
      <c r="B116" s="39" t="s">
        <v>28</v>
      </c>
      <c r="C116" s="39" t="s">
        <v>236</v>
      </c>
      <c r="D116" s="34">
        <v>1112</v>
      </c>
      <c r="E116" s="33"/>
      <c r="F116" s="33"/>
      <c r="G116" s="33" t="s">
        <v>271</v>
      </c>
    </row>
    <row r="117" spans="1:7" x14ac:dyDescent="0.25">
      <c r="A117" s="33">
        <v>6</v>
      </c>
      <c r="B117" s="39" t="s">
        <v>21</v>
      </c>
      <c r="C117" s="39" t="s">
        <v>657</v>
      </c>
      <c r="D117" s="34">
        <v>2255.08</v>
      </c>
      <c r="E117" s="33"/>
      <c r="F117" s="33"/>
      <c r="G117" s="33" t="s">
        <v>497</v>
      </c>
    </row>
    <row r="118" spans="1:7" x14ac:dyDescent="0.25">
      <c r="A118" s="33">
        <v>7</v>
      </c>
      <c r="B118" s="33" t="s">
        <v>54</v>
      </c>
      <c r="C118" s="39" t="s">
        <v>498</v>
      </c>
      <c r="D118" s="34">
        <v>4014.33</v>
      </c>
      <c r="E118" s="33"/>
      <c r="F118" s="33"/>
      <c r="G118" s="33" t="s">
        <v>270</v>
      </c>
    </row>
    <row r="119" spans="1:7" x14ac:dyDescent="0.25">
      <c r="A119" s="33">
        <v>8</v>
      </c>
      <c r="B119" s="33" t="s">
        <v>54</v>
      </c>
      <c r="C119" s="39" t="s">
        <v>499</v>
      </c>
      <c r="D119" s="34">
        <v>4014.33</v>
      </c>
      <c r="E119" s="33"/>
      <c r="F119" s="33"/>
      <c r="G119" s="33" t="s">
        <v>270</v>
      </c>
    </row>
    <row r="120" spans="1:7" x14ac:dyDescent="0.25">
      <c r="A120" s="33">
        <v>9</v>
      </c>
      <c r="B120" s="38" t="s">
        <v>21</v>
      </c>
      <c r="C120" s="39" t="s">
        <v>500</v>
      </c>
      <c r="D120" s="34">
        <v>2255.08</v>
      </c>
      <c r="E120" s="33"/>
      <c r="F120" s="33"/>
      <c r="G120" s="33" t="s">
        <v>270</v>
      </c>
    </row>
    <row r="121" spans="1:7" x14ac:dyDescent="0.25">
      <c r="A121" s="33">
        <v>10</v>
      </c>
      <c r="B121" s="38" t="s">
        <v>21</v>
      </c>
      <c r="C121" s="39" t="s">
        <v>501</v>
      </c>
      <c r="D121" s="34">
        <v>2255.08</v>
      </c>
      <c r="E121" s="33"/>
      <c r="F121" s="33"/>
      <c r="G121" s="33" t="s">
        <v>268</v>
      </c>
    </row>
    <row r="122" spans="1:7" x14ac:dyDescent="0.25">
      <c r="A122" s="33">
        <v>11</v>
      </c>
      <c r="B122" s="38" t="s">
        <v>299</v>
      </c>
      <c r="C122" s="39" t="s">
        <v>651</v>
      </c>
      <c r="D122" s="34">
        <v>8500</v>
      </c>
      <c r="E122" s="33"/>
      <c r="F122" s="33"/>
      <c r="G122" s="33" t="s">
        <v>270</v>
      </c>
    </row>
    <row r="123" spans="1:7" x14ac:dyDescent="0.25">
      <c r="A123" s="33">
        <v>12</v>
      </c>
      <c r="B123" s="38" t="s">
        <v>21</v>
      </c>
      <c r="C123" s="39" t="s">
        <v>502</v>
      </c>
      <c r="D123" s="34">
        <v>2255.08</v>
      </c>
      <c r="E123" s="33"/>
      <c r="F123" s="33"/>
      <c r="G123" s="33" t="s">
        <v>270</v>
      </c>
    </row>
    <row r="124" spans="1:7" x14ac:dyDescent="0.25">
      <c r="A124" s="33">
        <v>13</v>
      </c>
      <c r="B124" s="38" t="s">
        <v>21</v>
      </c>
      <c r="C124" s="39" t="s">
        <v>503</v>
      </c>
      <c r="D124" s="34">
        <v>2255.08</v>
      </c>
      <c r="E124" s="33"/>
      <c r="F124" s="33"/>
      <c r="G124" s="33" t="s">
        <v>270</v>
      </c>
    </row>
    <row r="125" spans="1:7" x14ac:dyDescent="0.25">
      <c r="A125" s="33">
        <v>14</v>
      </c>
      <c r="B125" s="39" t="s">
        <v>36</v>
      </c>
      <c r="C125" s="39" t="s">
        <v>504</v>
      </c>
      <c r="D125" s="34">
        <v>8500</v>
      </c>
      <c r="E125" s="33"/>
      <c r="F125" s="33"/>
      <c r="G125" s="33" t="s">
        <v>270</v>
      </c>
    </row>
    <row r="126" spans="1:7" x14ac:dyDescent="0.25">
      <c r="A126" s="33">
        <v>15</v>
      </c>
      <c r="B126" s="39" t="s">
        <v>495</v>
      </c>
      <c r="C126" s="39" t="s">
        <v>131</v>
      </c>
      <c r="D126" s="34">
        <v>8500</v>
      </c>
      <c r="E126" s="33"/>
      <c r="F126" s="33"/>
      <c r="G126" s="33" t="s">
        <v>270</v>
      </c>
    </row>
    <row r="127" spans="1:7" x14ac:dyDescent="0.25">
      <c r="A127" s="33">
        <v>16</v>
      </c>
      <c r="B127" s="39" t="s">
        <v>505</v>
      </c>
      <c r="C127" s="39" t="s">
        <v>142</v>
      </c>
      <c r="D127" s="34">
        <v>2709.09</v>
      </c>
      <c r="E127" s="33"/>
      <c r="F127" s="33"/>
      <c r="G127" s="33" t="s">
        <v>270</v>
      </c>
    </row>
    <row r="128" spans="1:7" x14ac:dyDescent="0.25">
      <c r="A128" s="33">
        <v>17</v>
      </c>
      <c r="B128" s="39" t="s">
        <v>523</v>
      </c>
      <c r="C128" s="39" t="s">
        <v>163</v>
      </c>
      <c r="D128" s="34">
        <v>18806.939999999999</v>
      </c>
      <c r="E128" s="34">
        <v>4735.3100000000004</v>
      </c>
      <c r="F128" s="33" t="s">
        <v>513</v>
      </c>
      <c r="G128" s="33" t="s">
        <v>394</v>
      </c>
    </row>
    <row r="129" spans="1:9" x14ac:dyDescent="0.25">
      <c r="A129" s="33">
        <v>18</v>
      </c>
      <c r="B129" s="39" t="s">
        <v>28</v>
      </c>
      <c r="C129" s="39" t="s">
        <v>239</v>
      </c>
      <c r="D129" s="34">
        <v>1112</v>
      </c>
      <c r="E129" s="33"/>
      <c r="F129" s="33"/>
      <c r="G129" s="33" t="s">
        <v>271</v>
      </c>
    </row>
    <row r="130" spans="1:9" x14ac:dyDescent="0.25">
      <c r="A130" s="33">
        <v>19</v>
      </c>
      <c r="B130" s="39" t="s">
        <v>28</v>
      </c>
      <c r="C130" s="39" t="s">
        <v>238</v>
      </c>
      <c r="D130" s="34">
        <v>1112</v>
      </c>
      <c r="E130" s="33"/>
      <c r="F130" s="33"/>
      <c r="G130" s="33" t="s">
        <v>271</v>
      </c>
    </row>
    <row r="131" spans="1:9" x14ac:dyDescent="0.25">
      <c r="A131" s="33">
        <v>20</v>
      </c>
      <c r="B131" s="39" t="s">
        <v>28</v>
      </c>
      <c r="C131" s="39" t="s">
        <v>237</v>
      </c>
      <c r="D131" s="34">
        <v>1112</v>
      </c>
      <c r="E131" s="33"/>
      <c r="F131" s="33"/>
      <c r="G131" s="33" t="s">
        <v>271</v>
      </c>
    </row>
    <row r="132" spans="1:9" x14ac:dyDescent="0.25">
      <c r="A132" s="33">
        <v>21</v>
      </c>
      <c r="B132" s="39" t="s">
        <v>28</v>
      </c>
      <c r="C132" s="39" t="s">
        <v>229</v>
      </c>
      <c r="D132" s="34">
        <v>1112</v>
      </c>
      <c r="E132" s="33"/>
      <c r="F132" s="33"/>
      <c r="G132" s="33" t="s">
        <v>271</v>
      </c>
    </row>
    <row r="133" spans="1:9" x14ac:dyDescent="0.25">
      <c r="A133" s="33">
        <v>22</v>
      </c>
      <c r="B133" s="39" t="s">
        <v>28</v>
      </c>
      <c r="C133" s="39" t="s">
        <v>235</v>
      </c>
      <c r="D133" s="34">
        <v>1112</v>
      </c>
      <c r="E133" s="33"/>
      <c r="F133" s="33"/>
      <c r="G133" s="33" t="s">
        <v>271</v>
      </c>
    </row>
    <row r="134" spans="1:9" x14ac:dyDescent="0.25">
      <c r="A134" s="33">
        <v>23</v>
      </c>
      <c r="B134" s="39" t="s">
        <v>28</v>
      </c>
      <c r="C134" s="39" t="s">
        <v>232</v>
      </c>
      <c r="D134" s="34">
        <v>1112</v>
      </c>
      <c r="E134" s="33"/>
      <c r="F134" s="33"/>
      <c r="G134" s="33" t="s">
        <v>271</v>
      </c>
    </row>
    <row r="135" spans="1:9" x14ac:dyDescent="0.25">
      <c r="A135" s="33">
        <v>24</v>
      </c>
      <c r="B135" s="39" t="s">
        <v>28</v>
      </c>
      <c r="C135" s="39" t="s">
        <v>228</v>
      </c>
      <c r="D135" s="34">
        <v>1112</v>
      </c>
      <c r="E135" s="33"/>
      <c r="F135" s="205"/>
      <c r="G135" s="33" t="s">
        <v>271</v>
      </c>
    </row>
    <row r="136" spans="1:9" x14ac:dyDescent="0.25">
      <c r="A136" s="33">
        <v>25</v>
      </c>
      <c r="B136" s="39" t="s">
        <v>28</v>
      </c>
      <c r="C136" s="39" t="s">
        <v>227</v>
      </c>
      <c r="D136" s="34">
        <v>1112</v>
      </c>
      <c r="E136" s="33"/>
      <c r="F136" s="33"/>
      <c r="G136" s="33" t="s">
        <v>271</v>
      </c>
    </row>
    <row r="137" spans="1:9" x14ac:dyDescent="0.25">
      <c r="A137" s="33">
        <v>26</v>
      </c>
      <c r="B137" s="39" t="s">
        <v>28</v>
      </c>
      <c r="C137" s="39" t="s">
        <v>233</v>
      </c>
      <c r="D137" s="34">
        <v>1112</v>
      </c>
      <c r="E137" s="33"/>
      <c r="F137" s="33"/>
      <c r="G137" s="33" t="s">
        <v>271</v>
      </c>
    </row>
    <row r="138" spans="1:9" x14ac:dyDescent="0.25">
      <c r="A138" s="33">
        <v>27</v>
      </c>
      <c r="B138" s="39" t="s">
        <v>28</v>
      </c>
      <c r="C138" s="39" t="s">
        <v>234</v>
      </c>
      <c r="D138" s="34">
        <v>1112</v>
      </c>
      <c r="E138" s="33"/>
      <c r="F138" s="208"/>
      <c r="G138" s="33" t="s">
        <v>271</v>
      </c>
    </row>
    <row r="139" spans="1:9" x14ac:dyDescent="0.25">
      <c r="A139" s="33">
        <v>28</v>
      </c>
      <c r="B139" s="39" t="s">
        <v>28</v>
      </c>
      <c r="C139" s="39" t="s">
        <v>231</v>
      </c>
      <c r="D139" s="34">
        <v>1112</v>
      </c>
      <c r="E139" s="33"/>
      <c r="F139" s="33"/>
      <c r="G139" s="33" t="s">
        <v>271</v>
      </c>
    </row>
    <row r="140" spans="1:9" x14ac:dyDescent="0.25">
      <c r="A140" s="33">
        <v>29</v>
      </c>
      <c r="B140" s="39" t="s">
        <v>28</v>
      </c>
      <c r="C140" s="39" t="s">
        <v>230</v>
      </c>
      <c r="D140" s="34">
        <v>1112</v>
      </c>
      <c r="E140" s="33"/>
      <c r="F140" s="33"/>
      <c r="G140" s="33" t="s">
        <v>271</v>
      </c>
    </row>
    <row r="141" spans="1:9" x14ac:dyDescent="0.25">
      <c r="A141" s="278" t="s">
        <v>506</v>
      </c>
      <c r="B141" s="278"/>
      <c r="C141" s="278"/>
      <c r="D141" s="278"/>
      <c r="E141" s="278"/>
      <c r="F141" s="278"/>
      <c r="G141" s="278"/>
      <c r="H141" s="30" t="s">
        <v>521</v>
      </c>
      <c r="I141" s="55">
        <f>SUM(D143:D156,E143:E154)</f>
        <v>49709.960000000006</v>
      </c>
    </row>
    <row r="142" spans="1:9" x14ac:dyDescent="0.25">
      <c r="A142" s="31" t="s">
        <v>1</v>
      </c>
      <c r="B142" s="31" t="s">
        <v>3</v>
      </c>
      <c r="C142" s="31" t="s">
        <v>4</v>
      </c>
      <c r="D142" s="32" t="s">
        <v>6</v>
      </c>
      <c r="E142" s="32" t="s">
        <v>7</v>
      </c>
      <c r="F142" s="31" t="s">
        <v>8</v>
      </c>
      <c r="G142" s="31" t="s">
        <v>266</v>
      </c>
    </row>
    <row r="143" spans="1:9" x14ac:dyDescent="0.25">
      <c r="A143" s="33">
        <v>1</v>
      </c>
      <c r="B143" s="38" t="s">
        <v>21</v>
      </c>
      <c r="C143" s="33" t="s">
        <v>618</v>
      </c>
      <c r="D143" s="34">
        <v>2255.08</v>
      </c>
      <c r="E143" s="33"/>
      <c r="F143" s="33"/>
      <c r="G143" s="33" t="s">
        <v>271</v>
      </c>
    </row>
    <row r="144" spans="1:9" x14ac:dyDescent="0.25">
      <c r="A144" s="33">
        <v>2</v>
      </c>
      <c r="B144" s="35" t="s">
        <v>43</v>
      </c>
      <c r="C144" s="33" t="s">
        <v>199</v>
      </c>
      <c r="D144" s="34">
        <v>2709.09</v>
      </c>
      <c r="E144" s="34">
        <v>3522.39</v>
      </c>
      <c r="F144" s="33" t="s">
        <v>200</v>
      </c>
      <c r="G144" s="33" t="s">
        <v>273</v>
      </c>
    </row>
    <row r="145" spans="1:9" x14ac:dyDescent="0.25">
      <c r="A145" s="33">
        <v>3</v>
      </c>
      <c r="B145" s="35" t="s">
        <v>723</v>
      </c>
      <c r="C145" s="33" t="s">
        <v>678</v>
      </c>
      <c r="D145" s="34">
        <v>8500</v>
      </c>
      <c r="E145" s="206"/>
      <c r="F145" s="207"/>
      <c r="G145" s="33" t="s">
        <v>267</v>
      </c>
    </row>
    <row r="146" spans="1:9" x14ac:dyDescent="0.25">
      <c r="A146" s="33">
        <v>4</v>
      </c>
      <c r="B146" s="35" t="s">
        <v>21</v>
      </c>
      <c r="C146" s="33" t="s">
        <v>636</v>
      </c>
      <c r="D146" s="34">
        <v>2255.08</v>
      </c>
      <c r="E146" s="206"/>
      <c r="F146" s="207"/>
      <c r="G146" s="33" t="s">
        <v>273</v>
      </c>
    </row>
    <row r="147" spans="1:9" x14ac:dyDescent="0.25">
      <c r="A147" s="33">
        <v>5</v>
      </c>
      <c r="B147" s="38" t="s">
        <v>21</v>
      </c>
      <c r="C147" s="35" t="s">
        <v>202</v>
      </c>
      <c r="D147" s="34">
        <v>2255.08</v>
      </c>
      <c r="E147" s="33"/>
      <c r="F147" s="33"/>
      <c r="G147" s="33" t="s">
        <v>273</v>
      </c>
    </row>
    <row r="148" spans="1:9" x14ac:dyDescent="0.25">
      <c r="A148" s="33">
        <v>6</v>
      </c>
      <c r="B148" s="35" t="s">
        <v>36</v>
      </c>
      <c r="C148" s="33" t="s">
        <v>201</v>
      </c>
      <c r="D148" s="34">
        <v>8500</v>
      </c>
      <c r="E148" s="33"/>
      <c r="F148" s="33"/>
      <c r="G148" s="33" t="s">
        <v>273</v>
      </c>
    </row>
    <row r="149" spans="1:9" x14ac:dyDescent="0.25">
      <c r="A149" s="33">
        <v>7</v>
      </c>
      <c r="B149" s="38" t="s">
        <v>21</v>
      </c>
      <c r="C149" s="33" t="s">
        <v>634</v>
      </c>
      <c r="D149" s="34">
        <v>2255.08</v>
      </c>
      <c r="E149" s="33"/>
      <c r="F149" s="33"/>
      <c r="G149" s="33" t="s">
        <v>273</v>
      </c>
    </row>
    <row r="150" spans="1:9" x14ac:dyDescent="0.25">
      <c r="A150" s="33">
        <v>8</v>
      </c>
      <c r="B150" s="38" t="s">
        <v>21</v>
      </c>
      <c r="C150" s="35" t="s">
        <v>638</v>
      </c>
      <c r="D150" s="34">
        <v>2255.08</v>
      </c>
      <c r="E150" s="33"/>
      <c r="F150" s="33"/>
      <c r="G150" s="33" t="s">
        <v>273</v>
      </c>
    </row>
    <row r="151" spans="1:9" x14ac:dyDescent="0.25">
      <c r="A151" s="33">
        <v>9</v>
      </c>
      <c r="B151" s="33" t="s">
        <v>28</v>
      </c>
      <c r="C151" s="33" t="s">
        <v>207</v>
      </c>
      <c r="D151" s="34">
        <v>1112</v>
      </c>
      <c r="E151" s="33"/>
      <c r="F151" s="33"/>
      <c r="G151" s="33" t="s">
        <v>271</v>
      </c>
    </row>
    <row r="152" spans="1:9" x14ac:dyDescent="0.25">
      <c r="A152" s="33">
        <v>10</v>
      </c>
      <c r="B152" s="33" t="s">
        <v>28</v>
      </c>
      <c r="C152" s="35" t="s">
        <v>210</v>
      </c>
      <c r="D152" s="34">
        <v>1112</v>
      </c>
      <c r="E152" s="33"/>
      <c r="F152" s="33"/>
      <c r="G152" s="33" t="s">
        <v>271</v>
      </c>
    </row>
    <row r="153" spans="1:9" x14ac:dyDescent="0.25">
      <c r="A153" s="33">
        <v>11</v>
      </c>
      <c r="B153" s="33" t="s">
        <v>28</v>
      </c>
      <c r="C153" s="35" t="s">
        <v>209</v>
      </c>
      <c r="D153" s="34">
        <v>1112</v>
      </c>
      <c r="E153" s="33"/>
      <c r="F153" s="33"/>
      <c r="G153" s="33" t="s">
        <v>271</v>
      </c>
    </row>
    <row r="154" spans="1:9" x14ac:dyDescent="0.25">
      <c r="A154" s="33">
        <v>12</v>
      </c>
      <c r="B154" s="33" t="s">
        <v>28</v>
      </c>
      <c r="C154" s="33" t="s">
        <v>212</v>
      </c>
      <c r="D154" s="34">
        <v>1112</v>
      </c>
      <c r="E154" s="34"/>
      <c r="F154" s="34" t="s">
        <v>516</v>
      </c>
      <c r="G154" s="33" t="s">
        <v>271</v>
      </c>
    </row>
    <row r="155" spans="1:9" x14ac:dyDescent="0.25">
      <c r="A155" s="33">
        <v>13</v>
      </c>
      <c r="B155" s="38" t="s">
        <v>21</v>
      </c>
      <c r="C155" s="38" t="s">
        <v>636</v>
      </c>
      <c r="D155" s="34">
        <v>2255.08</v>
      </c>
      <c r="E155" s="34"/>
      <c r="F155" s="34"/>
      <c r="G155" s="34" t="s">
        <v>273</v>
      </c>
    </row>
    <row r="156" spans="1:9" x14ac:dyDescent="0.25">
      <c r="A156" s="33">
        <v>14</v>
      </c>
      <c r="B156" s="33" t="s">
        <v>123</v>
      </c>
      <c r="C156" s="33" t="s">
        <v>751</v>
      </c>
      <c r="D156" s="34">
        <v>8500</v>
      </c>
      <c r="E156" s="34" t="s">
        <v>515</v>
      </c>
      <c r="F156" s="34" t="s">
        <v>17</v>
      </c>
      <c r="G156" s="33" t="s">
        <v>323</v>
      </c>
    </row>
    <row r="157" spans="1:9" x14ac:dyDescent="0.25">
      <c r="A157" s="278" t="s">
        <v>507</v>
      </c>
      <c r="B157" s="278"/>
      <c r="C157" s="278"/>
      <c r="D157" s="278"/>
      <c r="E157" s="278"/>
      <c r="F157" s="278"/>
      <c r="G157" s="278"/>
      <c r="H157" s="30" t="s">
        <v>521</v>
      </c>
      <c r="I157" s="55">
        <f>SUM(D160)</f>
        <v>2255.08</v>
      </c>
    </row>
    <row r="158" spans="1:9" x14ac:dyDescent="0.25">
      <c r="A158" s="278" t="s">
        <v>59</v>
      </c>
      <c r="B158" s="278"/>
      <c r="C158" s="278"/>
      <c r="D158" s="278"/>
      <c r="E158" s="278"/>
      <c r="F158" s="278"/>
      <c r="G158" s="278"/>
    </row>
    <row r="159" spans="1:9" x14ac:dyDescent="0.25">
      <c r="A159" s="31" t="s">
        <v>1</v>
      </c>
      <c r="B159" s="31" t="s">
        <v>3</v>
      </c>
      <c r="C159" s="31" t="s">
        <v>4</v>
      </c>
      <c r="D159" s="32" t="s">
        <v>6</v>
      </c>
      <c r="E159" s="32" t="s">
        <v>7</v>
      </c>
      <c r="F159" s="31" t="s">
        <v>8</v>
      </c>
      <c r="G159" s="31" t="s">
        <v>266</v>
      </c>
    </row>
    <row r="160" spans="1:9" x14ac:dyDescent="0.25">
      <c r="A160" s="33">
        <v>1</v>
      </c>
      <c r="B160" s="38" t="s">
        <v>21</v>
      </c>
      <c r="C160" s="33" t="s">
        <v>508</v>
      </c>
      <c r="D160" s="34">
        <v>2255.08</v>
      </c>
      <c r="E160" s="34"/>
      <c r="F160" s="33"/>
      <c r="G160" s="33" t="s">
        <v>272</v>
      </c>
    </row>
    <row r="161" spans="1:9" x14ac:dyDescent="0.25">
      <c r="A161" s="278" t="s">
        <v>758</v>
      </c>
      <c r="B161" s="278"/>
      <c r="C161" s="278"/>
      <c r="D161" s="278"/>
      <c r="E161" s="278"/>
      <c r="F161" s="278"/>
      <c r="G161" s="278"/>
      <c r="H161" s="30" t="s">
        <v>521</v>
      </c>
      <c r="I161" s="55">
        <f>SUM(D163:D164,E163:E164)</f>
        <v>16036.72</v>
      </c>
    </row>
    <row r="162" spans="1:9" x14ac:dyDescent="0.25">
      <c r="A162" s="31" t="s">
        <v>1</v>
      </c>
      <c r="B162" s="31" t="s">
        <v>3</v>
      </c>
      <c r="C162" s="31" t="s">
        <v>4</v>
      </c>
      <c r="D162" s="32" t="s">
        <v>6</v>
      </c>
      <c r="E162" s="32" t="s">
        <v>7</v>
      </c>
      <c r="F162" s="31" t="s">
        <v>8</v>
      </c>
      <c r="G162" s="31" t="s">
        <v>266</v>
      </c>
    </row>
    <row r="163" spans="1:9" x14ac:dyDescent="0.25">
      <c r="A163" s="33">
        <v>1</v>
      </c>
      <c r="B163" s="35" t="s">
        <v>36</v>
      </c>
      <c r="C163" s="33" t="s">
        <v>509</v>
      </c>
      <c r="D163" s="34">
        <v>8500</v>
      </c>
      <c r="E163" s="34">
        <v>3522.39</v>
      </c>
      <c r="F163" s="33" t="s">
        <v>189</v>
      </c>
      <c r="G163" s="33" t="s">
        <v>273</v>
      </c>
    </row>
    <row r="164" spans="1:9" x14ac:dyDescent="0.25">
      <c r="A164" s="33">
        <v>2</v>
      </c>
      <c r="B164" s="33" t="s">
        <v>54</v>
      </c>
      <c r="C164" s="33" t="s">
        <v>510</v>
      </c>
      <c r="D164" s="34">
        <v>4014.33</v>
      </c>
      <c r="E164" s="34"/>
      <c r="F164" s="33"/>
      <c r="G164" s="33" t="s">
        <v>268</v>
      </c>
    </row>
    <row r="165" spans="1:9" x14ac:dyDescent="0.25">
      <c r="A165" s="278" t="s">
        <v>542</v>
      </c>
      <c r="B165" s="278"/>
      <c r="C165" s="278"/>
      <c r="D165" s="278"/>
      <c r="E165" s="278"/>
      <c r="F165" s="278"/>
      <c r="G165" s="278"/>
      <c r="H165" s="30" t="s">
        <v>521</v>
      </c>
      <c r="I165" s="55">
        <f>SUM(D167:D168)</f>
        <v>33500</v>
      </c>
    </row>
    <row r="166" spans="1:9" x14ac:dyDescent="0.25">
      <c r="A166" s="31" t="s">
        <v>1</v>
      </c>
      <c r="B166" s="31" t="s">
        <v>3</v>
      </c>
      <c r="C166" s="31" t="s">
        <v>4</v>
      </c>
      <c r="D166" s="32" t="s">
        <v>6</v>
      </c>
      <c r="E166" s="32" t="s">
        <v>7</v>
      </c>
      <c r="F166" s="31" t="s">
        <v>8</v>
      </c>
      <c r="G166" s="31" t="s">
        <v>266</v>
      </c>
    </row>
    <row r="167" spans="1:9" x14ac:dyDescent="0.25">
      <c r="A167" s="33">
        <v>1</v>
      </c>
      <c r="B167" s="35" t="s">
        <v>36</v>
      </c>
      <c r="C167" s="33" t="s">
        <v>658</v>
      </c>
      <c r="D167" s="37">
        <v>8500</v>
      </c>
      <c r="E167" s="35"/>
      <c r="F167" s="35"/>
      <c r="G167" s="35" t="s">
        <v>394</v>
      </c>
    </row>
    <row r="168" spans="1:9" x14ac:dyDescent="0.25">
      <c r="A168" s="33">
        <v>2</v>
      </c>
      <c r="B168" s="35" t="s">
        <v>530</v>
      </c>
      <c r="C168" s="34" t="s">
        <v>769</v>
      </c>
      <c r="D168" s="37">
        <v>25000</v>
      </c>
      <c r="E168" s="153"/>
      <c r="F168" s="35" t="s">
        <v>631</v>
      </c>
      <c r="G168" s="35" t="s">
        <v>770</v>
      </c>
    </row>
    <row r="169" spans="1:9" x14ac:dyDescent="0.25">
      <c r="A169" s="278" t="s">
        <v>193</v>
      </c>
      <c r="B169" s="278"/>
      <c r="C169" s="278"/>
      <c r="D169" s="278"/>
      <c r="E169" s="278"/>
      <c r="F169" s="278"/>
      <c r="G169" s="278"/>
      <c r="H169" s="30" t="s">
        <v>285</v>
      </c>
      <c r="I169" s="55">
        <f>SUM(D171:D175,E171:E174)</f>
        <v>49793.31</v>
      </c>
    </row>
    <row r="170" spans="1:9" x14ac:dyDescent="0.25">
      <c r="A170" s="31" t="s">
        <v>1</v>
      </c>
      <c r="B170" s="31" t="s">
        <v>3</v>
      </c>
      <c r="C170" s="31" t="s">
        <v>4</v>
      </c>
      <c r="D170" s="32" t="s">
        <v>6</v>
      </c>
      <c r="E170" s="32" t="s">
        <v>7</v>
      </c>
      <c r="F170" s="31" t="s">
        <v>8</v>
      </c>
      <c r="G170" s="31" t="s">
        <v>266</v>
      </c>
    </row>
    <row r="171" spans="1:9" x14ac:dyDescent="0.25">
      <c r="A171" s="33">
        <v>1</v>
      </c>
      <c r="B171" s="38" t="s">
        <v>21</v>
      </c>
      <c r="C171" s="38" t="s">
        <v>632</v>
      </c>
      <c r="D171" s="34">
        <v>2255.08</v>
      </c>
      <c r="E171" s="34"/>
      <c r="F171" s="34"/>
      <c r="G171" s="34" t="s">
        <v>273</v>
      </c>
    </row>
    <row r="172" spans="1:9" x14ac:dyDescent="0.25">
      <c r="A172" s="33">
        <v>2</v>
      </c>
      <c r="B172" s="175" t="s">
        <v>36</v>
      </c>
      <c r="C172" s="38" t="s">
        <v>190</v>
      </c>
      <c r="D172" s="176">
        <v>8500</v>
      </c>
      <c r="E172" s="34"/>
      <c r="F172" s="34"/>
      <c r="G172" s="34" t="s">
        <v>273</v>
      </c>
    </row>
    <row r="173" spans="1:9" ht="31.5" x14ac:dyDescent="0.25">
      <c r="A173" s="33">
        <v>3</v>
      </c>
      <c r="B173" s="41" t="s">
        <v>278</v>
      </c>
      <c r="C173" s="38" t="s">
        <v>113</v>
      </c>
      <c r="D173" s="42">
        <v>13240.9</v>
      </c>
      <c r="E173" s="34"/>
      <c r="F173" s="34"/>
      <c r="G173" s="34" t="s">
        <v>267</v>
      </c>
    </row>
    <row r="174" spans="1:9" ht="30.75" customHeight="1" x14ac:dyDescent="0.25">
      <c r="A174" s="33">
        <v>4</v>
      </c>
      <c r="B174" s="40" t="s">
        <v>514</v>
      </c>
      <c r="C174" s="38" t="s">
        <v>160</v>
      </c>
      <c r="D174" s="34">
        <v>18806.939999999999</v>
      </c>
      <c r="E174" s="34">
        <v>4735.3100000000004</v>
      </c>
      <c r="F174" s="34" t="s">
        <v>161</v>
      </c>
      <c r="G174" s="34" t="s">
        <v>267</v>
      </c>
    </row>
    <row r="175" spans="1:9" ht="18" customHeight="1" x14ac:dyDescent="0.25">
      <c r="A175" s="33">
        <v>5</v>
      </c>
      <c r="B175" s="38" t="s">
        <v>21</v>
      </c>
      <c r="C175" s="33" t="s">
        <v>511</v>
      </c>
      <c r="D175" s="34">
        <v>2255.08</v>
      </c>
      <c r="E175" s="34"/>
      <c r="F175" s="34"/>
      <c r="G175" s="34" t="s">
        <v>273</v>
      </c>
    </row>
    <row r="176" spans="1:9" ht="16.5" customHeight="1" x14ac:dyDescent="0.25">
      <c r="A176" s="279" t="s">
        <v>554</v>
      </c>
      <c r="B176" s="280"/>
      <c r="C176" s="280"/>
      <c r="D176" s="280"/>
      <c r="E176" s="280"/>
      <c r="F176" s="280"/>
      <c r="G176" s="281"/>
      <c r="H176" s="30" t="s">
        <v>521</v>
      </c>
      <c r="I176" s="55">
        <f>SUM(D177:D186)</f>
        <v>50813.920000000006</v>
      </c>
    </row>
    <row r="177" spans="1:9" x14ac:dyDescent="0.25">
      <c r="A177" s="33">
        <v>1</v>
      </c>
      <c r="B177" s="38" t="s">
        <v>43</v>
      </c>
      <c r="C177" s="38" t="s">
        <v>730</v>
      </c>
      <c r="D177" s="34">
        <v>2709.09</v>
      </c>
      <c r="E177" s="34"/>
      <c r="F177" s="34"/>
      <c r="G177" s="34" t="s">
        <v>407</v>
      </c>
    </row>
    <row r="178" spans="1:9" x14ac:dyDescent="0.25">
      <c r="A178" s="33">
        <v>2</v>
      </c>
      <c r="B178" s="38" t="s">
        <v>496</v>
      </c>
      <c r="C178" s="38" t="s">
        <v>746</v>
      </c>
      <c r="D178" s="34">
        <v>2709.09</v>
      </c>
      <c r="E178" s="34"/>
      <c r="F178" s="34"/>
      <c r="G178" s="34" t="s">
        <v>323</v>
      </c>
    </row>
    <row r="179" spans="1:9" x14ac:dyDescent="0.25">
      <c r="A179" s="33">
        <v>3</v>
      </c>
      <c r="B179" s="38" t="s">
        <v>495</v>
      </c>
      <c r="C179" s="38" t="s">
        <v>65</v>
      </c>
      <c r="D179" s="34">
        <v>8500</v>
      </c>
      <c r="E179" s="34"/>
      <c r="F179" s="34"/>
      <c r="G179" s="34" t="s">
        <v>268</v>
      </c>
    </row>
    <row r="180" spans="1:9" x14ac:dyDescent="0.25">
      <c r="A180" s="33">
        <v>4</v>
      </c>
      <c r="B180" s="38" t="s">
        <v>495</v>
      </c>
      <c r="C180" s="38" t="s">
        <v>143</v>
      </c>
      <c r="D180" s="34">
        <v>8500</v>
      </c>
      <c r="E180" s="34"/>
      <c r="F180" s="34"/>
      <c r="G180" s="34" t="s">
        <v>270</v>
      </c>
    </row>
    <row r="181" spans="1:9" x14ac:dyDescent="0.25">
      <c r="A181" s="33">
        <v>5</v>
      </c>
      <c r="B181" s="38" t="s">
        <v>165</v>
      </c>
      <c r="C181" s="38" t="s">
        <v>166</v>
      </c>
      <c r="D181" s="34">
        <v>8500</v>
      </c>
      <c r="E181" s="34"/>
      <c r="F181" s="34"/>
      <c r="G181" s="34" t="s">
        <v>267</v>
      </c>
    </row>
    <row r="182" spans="1:9" x14ac:dyDescent="0.25">
      <c r="A182" s="33">
        <v>6</v>
      </c>
      <c r="B182" s="33" t="s">
        <v>54</v>
      </c>
      <c r="C182" s="33" t="s">
        <v>105</v>
      </c>
      <c r="D182" s="34">
        <v>4014.33</v>
      </c>
      <c r="E182" s="34"/>
      <c r="F182" s="34"/>
      <c r="G182" s="34" t="s">
        <v>272</v>
      </c>
    </row>
    <row r="183" spans="1:9" x14ac:dyDescent="0.25">
      <c r="A183" s="33">
        <v>7</v>
      </c>
      <c r="B183" s="33" t="s">
        <v>54</v>
      </c>
      <c r="C183" s="33" t="s">
        <v>104</v>
      </c>
      <c r="D183" s="34">
        <v>4014.33</v>
      </c>
      <c r="E183" s="34"/>
      <c r="F183" s="34"/>
      <c r="G183" s="34" t="s">
        <v>272</v>
      </c>
    </row>
    <row r="184" spans="1:9" x14ac:dyDescent="0.25">
      <c r="A184" s="33">
        <v>8</v>
      </c>
      <c r="B184" s="38" t="s">
        <v>495</v>
      </c>
      <c r="C184" s="38" t="s">
        <v>81</v>
      </c>
      <c r="D184" s="34">
        <v>8500</v>
      </c>
      <c r="E184" s="34"/>
      <c r="F184" s="34"/>
      <c r="G184" s="34" t="s">
        <v>277</v>
      </c>
    </row>
    <row r="185" spans="1:9" x14ac:dyDescent="0.25">
      <c r="A185" s="33">
        <v>9</v>
      </c>
      <c r="B185" s="38" t="s">
        <v>21</v>
      </c>
      <c r="C185" s="33" t="s">
        <v>79</v>
      </c>
      <c r="D185" s="34">
        <v>2255.08</v>
      </c>
      <c r="E185" s="34"/>
      <c r="F185" s="34"/>
      <c r="G185" s="34" t="s">
        <v>277</v>
      </c>
    </row>
    <row r="186" spans="1:9" x14ac:dyDescent="0.25">
      <c r="A186" s="33">
        <v>10</v>
      </c>
      <c r="B186" s="38" t="s">
        <v>28</v>
      </c>
      <c r="C186" s="38" t="s">
        <v>756</v>
      </c>
      <c r="D186" s="34">
        <v>1112</v>
      </c>
      <c r="E186" s="33"/>
      <c r="F186" s="33"/>
      <c r="G186" s="33" t="s">
        <v>277</v>
      </c>
    </row>
    <row r="187" spans="1:9" x14ac:dyDescent="0.25">
      <c r="A187" s="278" t="s">
        <v>552</v>
      </c>
      <c r="B187" s="278"/>
      <c r="C187" s="278"/>
      <c r="D187" s="278"/>
      <c r="E187" s="278"/>
      <c r="F187" s="278"/>
      <c r="G187" s="278"/>
      <c r="H187" s="30" t="s">
        <v>521</v>
      </c>
      <c r="I187" s="55">
        <f>SUM(D188:D189)</f>
        <v>10755.08</v>
      </c>
    </row>
    <row r="188" spans="1:9" x14ac:dyDescent="0.25">
      <c r="A188" s="33">
        <v>11</v>
      </c>
      <c r="B188" s="33" t="s">
        <v>123</v>
      </c>
      <c r="C188" s="33" t="s">
        <v>191</v>
      </c>
      <c r="D188" s="34">
        <v>8500</v>
      </c>
      <c r="E188" s="34"/>
      <c r="F188" s="34"/>
      <c r="G188" s="34" t="s">
        <v>273</v>
      </c>
    </row>
    <row r="189" spans="1:9" x14ac:dyDescent="0.25">
      <c r="A189" s="33">
        <v>12</v>
      </c>
      <c r="B189" s="38" t="s">
        <v>21</v>
      </c>
      <c r="C189" s="38" t="s">
        <v>172</v>
      </c>
      <c r="D189" s="34">
        <v>2255.08</v>
      </c>
      <c r="E189" s="34"/>
      <c r="F189" s="34"/>
      <c r="G189" s="34" t="s">
        <v>394</v>
      </c>
    </row>
    <row r="190" spans="1:9" x14ac:dyDescent="0.25">
      <c r="A190" s="278" t="s">
        <v>553</v>
      </c>
      <c r="B190" s="278"/>
      <c r="C190" s="278"/>
      <c r="D190" s="278"/>
      <c r="E190" s="278"/>
      <c r="F190" s="278"/>
      <c r="G190" s="278"/>
      <c r="H190" s="30" t="s">
        <v>521</v>
      </c>
      <c r="I190" s="55">
        <f>SUM(D191:D192)</f>
        <v>17000</v>
      </c>
    </row>
    <row r="191" spans="1:9" x14ac:dyDescent="0.25">
      <c r="A191" s="33">
        <v>13</v>
      </c>
      <c r="B191" s="38" t="s">
        <v>495</v>
      </c>
      <c r="C191" s="38" t="s">
        <v>66</v>
      </c>
      <c r="D191" s="34">
        <v>8500</v>
      </c>
      <c r="E191" s="34"/>
      <c r="F191" s="34"/>
      <c r="G191" s="34" t="s">
        <v>268</v>
      </c>
    </row>
    <row r="192" spans="1:9" x14ac:dyDescent="0.25">
      <c r="A192" s="33">
        <v>14</v>
      </c>
      <c r="B192" s="38" t="s">
        <v>495</v>
      </c>
      <c r="C192" s="38" t="s">
        <v>186</v>
      </c>
      <c r="D192" s="34">
        <v>8500</v>
      </c>
      <c r="E192" s="34"/>
      <c r="F192" s="34"/>
      <c r="G192" s="34" t="s">
        <v>273</v>
      </c>
    </row>
    <row r="193" spans="1:9" x14ac:dyDescent="0.25">
      <c r="A193" s="279" t="s">
        <v>184</v>
      </c>
      <c r="B193" s="280"/>
      <c r="C193" s="280"/>
      <c r="D193" s="280"/>
      <c r="E193" s="280"/>
      <c r="F193" s="280"/>
      <c r="G193" s="281"/>
      <c r="H193" s="30" t="s">
        <v>521</v>
      </c>
      <c r="I193" s="55">
        <f>SUM(D195)</f>
        <v>8500</v>
      </c>
    </row>
    <row r="194" spans="1:9" x14ac:dyDescent="0.25">
      <c r="A194" s="31" t="s">
        <v>1</v>
      </c>
      <c r="B194" s="31" t="s">
        <v>3</v>
      </c>
      <c r="C194" s="31" t="s">
        <v>4</v>
      </c>
      <c r="D194" s="32" t="s">
        <v>6</v>
      </c>
      <c r="E194" s="32" t="s">
        <v>7</v>
      </c>
      <c r="F194" s="31" t="s">
        <v>8</v>
      </c>
      <c r="G194" s="31" t="s">
        <v>266</v>
      </c>
    </row>
    <row r="195" spans="1:9" x14ac:dyDescent="0.25">
      <c r="A195" s="33">
        <v>1</v>
      </c>
      <c r="B195" s="33" t="s">
        <v>123</v>
      </c>
      <c r="C195" s="33" t="s">
        <v>534</v>
      </c>
      <c r="D195" s="34">
        <v>8500</v>
      </c>
      <c r="E195" s="34" t="s">
        <v>518</v>
      </c>
      <c r="F195" s="33" t="s">
        <v>518</v>
      </c>
      <c r="G195" s="33" t="s">
        <v>273</v>
      </c>
    </row>
    <row r="196" spans="1:9" x14ac:dyDescent="0.25">
      <c r="D196" s="56"/>
      <c r="E196" s="56"/>
    </row>
    <row r="197" spans="1:9" x14ac:dyDescent="0.25">
      <c r="A197" s="284" t="s">
        <v>280</v>
      </c>
      <c r="B197" s="284"/>
      <c r="C197" s="284"/>
      <c r="D197" s="57"/>
      <c r="G197" s="29" t="s">
        <v>522</v>
      </c>
      <c r="H197" s="59" t="e">
        <f>SUM(I4,I7,I10,I14,I18,#REF!,I22,I26,I29,I33,I38,I56,#REF!,I59,I62,I73,I94,I110,I141,I157,I161,I165,I168,I169,I176,I187,I190,I193)</f>
        <v>#REF!</v>
      </c>
    </row>
    <row r="198" spans="1:9" ht="18" customHeight="1" x14ac:dyDescent="0.25">
      <c r="A198" s="284" t="s">
        <v>71</v>
      </c>
      <c r="B198" s="284"/>
      <c r="C198" s="53" t="e">
        <f>SUM(A6,A9,A13,A17,#REF!,A21,#REF!,A28,A32,A36,A55,#REF!,#REF!,A61,A72,A93,A109,A140,#REF!,A160,A164,A168,A192,A195)</f>
        <v>#REF!</v>
      </c>
    </row>
    <row r="199" spans="1:9" ht="26.25" customHeight="1" x14ac:dyDescent="0.25">
      <c r="A199" s="282" t="s">
        <v>281</v>
      </c>
      <c r="B199" s="282"/>
      <c r="C199" s="282"/>
    </row>
    <row r="200" spans="1:9" ht="31.5" customHeight="1" x14ac:dyDescent="0.25">
      <c r="A200" s="43" t="s">
        <v>264</v>
      </c>
      <c r="B200" s="43" t="s">
        <v>605</v>
      </c>
      <c r="C200" s="43" t="s">
        <v>16</v>
      </c>
      <c r="G200" s="52" t="s">
        <v>259</v>
      </c>
      <c r="H200" s="54" t="s">
        <v>260</v>
      </c>
    </row>
    <row r="201" spans="1:9" ht="31.5" x14ac:dyDescent="0.25">
      <c r="A201" s="49" t="s">
        <v>572</v>
      </c>
      <c r="B201" s="43" t="s">
        <v>577</v>
      </c>
      <c r="C201" s="43" t="s">
        <v>282</v>
      </c>
      <c r="G201" s="44" t="s">
        <v>36</v>
      </c>
      <c r="H201" s="44">
        <f>COUNTIF(A6:H195,"AMAROK")</f>
        <v>14</v>
      </c>
    </row>
    <row r="202" spans="1:9" x14ac:dyDescent="0.25">
      <c r="A202" s="282" t="s">
        <v>71</v>
      </c>
      <c r="B202" s="282"/>
      <c r="C202" s="43">
        <v>2</v>
      </c>
      <c r="G202" s="45" t="s">
        <v>261</v>
      </c>
      <c r="H202" s="45">
        <f>COUNTIF(A9:O189,"L200")</f>
        <v>3</v>
      </c>
    </row>
    <row r="203" spans="1:9" x14ac:dyDescent="0.25">
      <c r="A203" s="282" t="s">
        <v>283</v>
      </c>
      <c r="B203" s="282"/>
      <c r="C203" s="282"/>
      <c r="G203" s="45" t="s">
        <v>262</v>
      </c>
      <c r="H203" s="45">
        <f>COUNTIF(A6:H195,"ONIX")</f>
        <v>1</v>
      </c>
    </row>
    <row r="204" spans="1:9" x14ac:dyDescent="0.25">
      <c r="A204" s="43" t="s">
        <v>27</v>
      </c>
      <c r="B204" s="43" t="s">
        <v>32</v>
      </c>
      <c r="C204" s="43" t="s">
        <v>33</v>
      </c>
      <c r="G204" s="45" t="s">
        <v>43</v>
      </c>
      <c r="H204" s="45">
        <f>COUNTIF(A6:H195,"SAVEIRO")</f>
        <v>7</v>
      </c>
    </row>
    <row r="205" spans="1:9" x14ac:dyDescent="0.25">
      <c r="A205" s="43" t="s">
        <v>27</v>
      </c>
      <c r="B205" s="43" t="s">
        <v>29</v>
      </c>
      <c r="C205" s="43" t="s">
        <v>30</v>
      </c>
      <c r="G205" s="45" t="s">
        <v>28</v>
      </c>
      <c r="H205" s="45">
        <f>COUNTIF(A6:H195,"MOTO")</f>
        <v>44</v>
      </c>
    </row>
    <row r="206" spans="1:9" x14ac:dyDescent="0.25">
      <c r="A206" s="282" t="s">
        <v>71</v>
      </c>
      <c r="B206" s="282"/>
      <c r="C206" s="43">
        <v>2</v>
      </c>
      <c r="G206" s="45" t="s">
        <v>21</v>
      </c>
      <c r="H206" s="45">
        <f>COUNTIF(A6:M195,"GOL")</f>
        <v>43</v>
      </c>
    </row>
    <row r="207" spans="1:9" ht="29.25" customHeight="1" x14ac:dyDescent="0.25">
      <c r="A207" s="283" t="s">
        <v>284</v>
      </c>
      <c r="B207" s="283"/>
      <c r="C207" s="43"/>
      <c r="G207" s="45" t="s">
        <v>119</v>
      </c>
      <c r="H207" s="45">
        <f>COUNTIF(A6:O195,"SANDERO")</f>
        <v>0</v>
      </c>
    </row>
    <row r="208" spans="1:9" ht="18" customHeight="1" x14ac:dyDescent="0.25">
      <c r="A208" s="43"/>
      <c r="B208" s="49" t="s">
        <v>285</v>
      </c>
      <c r="C208" s="43">
        <v>4</v>
      </c>
      <c r="G208" s="45" t="s">
        <v>123</v>
      </c>
      <c r="H208" s="45">
        <f>COUNTIF(A6:H195,"S10")</f>
        <v>4</v>
      </c>
    </row>
    <row r="209" spans="1:8" x14ac:dyDescent="0.25">
      <c r="A209" s="60"/>
      <c r="B209" s="51" t="s">
        <v>286</v>
      </c>
      <c r="C209" s="51" t="e">
        <f>SUM(C198,C202,C206)</f>
        <v>#REF!</v>
      </c>
      <c r="G209" s="45" t="s">
        <v>54</v>
      </c>
      <c r="H209" s="45">
        <f>COUNTIF(A6:J189,"OROCH")</f>
        <v>13</v>
      </c>
    </row>
    <row r="210" spans="1:8" x14ac:dyDescent="0.25">
      <c r="G210" s="45" t="s">
        <v>23</v>
      </c>
      <c r="H210" s="45">
        <v>4</v>
      </c>
    </row>
    <row r="211" spans="1:8" x14ac:dyDescent="0.25">
      <c r="G211" s="45" t="s">
        <v>74</v>
      </c>
      <c r="H211" s="45">
        <v>0</v>
      </c>
    </row>
    <row r="212" spans="1:8" x14ac:dyDescent="0.25">
      <c r="G212" s="45" t="s">
        <v>572</v>
      </c>
      <c r="H212" s="45">
        <v>0</v>
      </c>
    </row>
    <row r="213" spans="1:8" x14ac:dyDescent="0.25">
      <c r="G213" s="45" t="s">
        <v>76</v>
      </c>
      <c r="H213" s="45">
        <f>COUNTIF(A19:N189,"VIRTUS")</f>
        <v>1</v>
      </c>
    </row>
    <row r="214" spans="1:8" x14ac:dyDescent="0.25">
      <c r="G214" s="45" t="s">
        <v>126</v>
      </c>
      <c r="H214" s="45">
        <v>1</v>
      </c>
    </row>
    <row r="215" spans="1:8" x14ac:dyDescent="0.25">
      <c r="G215" s="45" t="s">
        <v>15</v>
      </c>
      <c r="H215" s="45">
        <f>COUNTIF(A7:M195,"FORD/KA")</f>
        <v>1</v>
      </c>
    </row>
    <row r="216" spans="1:8" x14ac:dyDescent="0.25">
      <c r="G216" s="45" t="s">
        <v>264</v>
      </c>
      <c r="H216" s="45">
        <v>0</v>
      </c>
    </row>
    <row r="217" spans="1:8" x14ac:dyDescent="0.25">
      <c r="G217" s="45" t="s">
        <v>140</v>
      </c>
      <c r="H217" s="45">
        <f>COUNTIF(A6:H195,"STRADA")</f>
        <v>3</v>
      </c>
    </row>
    <row r="218" spans="1:8" x14ac:dyDescent="0.25">
      <c r="G218" s="45" t="s">
        <v>45</v>
      </c>
      <c r="H218" s="45">
        <f>COUNTIF(A9:O195,"FRONTIER")</f>
        <v>1</v>
      </c>
    </row>
    <row r="219" spans="1:8" x14ac:dyDescent="0.25">
      <c r="G219" s="46" t="s">
        <v>265</v>
      </c>
      <c r="H219" s="46">
        <f>SUM(H201:H218)</f>
        <v>140</v>
      </c>
    </row>
    <row r="222" spans="1:8" x14ac:dyDescent="0.25">
      <c r="G222" s="58"/>
    </row>
    <row r="223" spans="1:8" x14ac:dyDescent="0.25">
      <c r="G223" s="58"/>
    </row>
    <row r="224" spans="1:8" x14ac:dyDescent="0.25">
      <c r="G224" s="61"/>
    </row>
    <row r="226" spans="4:4" x14ac:dyDescent="0.25">
      <c r="D226" s="56"/>
    </row>
    <row r="227" spans="4:4" x14ac:dyDescent="0.25">
      <c r="D227" s="56"/>
    </row>
    <row r="228" spans="4:4" x14ac:dyDescent="0.25">
      <c r="D228" s="56"/>
    </row>
    <row r="229" spans="4:4" x14ac:dyDescent="0.25">
      <c r="D229" s="56"/>
    </row>
    <row r="230" spans="4:4" x14ac:dyDescent="0.25">
      <c r="D230" s="56"/>
    </row>
    <row r="277" spans="7:7" x14ac:dyDescent="0.25">
      <c r="G277" s="58"/>
    </row>
  </sheetData>
  <sortState ref="A143:A155">
    <sortCondition ref="A143"/>
  </sortState>
  <mergeCells count="34">
    <mergeCell ref="A176:G176"/>
    <mergeCell ref="A187:G187"/>
    <mergeCell ref="A190:G190"/>
    <mergeCell ref="A202:B202"/>
    <mergeCell ref="A203:C203"/>
    <mergeCell ref="A206:B206"/>
    <mergeCell ref="A207:B207"/>
    <mergeCell ref="A197:C197"/>
    <mergeCell ref="A198:B198"/>
    <mergeCell ref="A199:C199"/>
    <mergeCell ref="A161:G161"/>
    <mergeCell ref="A22:G22"/>
    <mergeCell ref="A26:G26"/>
    <mergeCell ref="A4:G4"/>
    <mergeCell ref="A7:G7"/>
    <mergeCell ref="A10:G10"/>
    <mergeCell ref="A14:G14"/>
    <mergeCell ref="A18:G18"/>
    <mergeCell ref="A165:G165"/>
    <mergeCell ref="A169:G169"/>
    <mergeCell ref="A193:G193"/>
    <mergeCell ref="A29:G29"/>
    <mergeCell ref="A62:G62"/>
    <mergeCell ref="A73:G73"/>
    <mergeCell ref="A94:G94"/>
    <mergeCell ref="A110:G110"/>
    <mergeCell ref="A56:G56"/>
    <mergeCell ref="A59:G59"/>
    <mergeCell ref="A33:G33"/>
    <mergeCell ref="A37:G37"/>
    <mergeCell ref="A38:G38"/>
    <mergeCell ref="A141:G141"/>
    <mergeCell ref="A157:G157"/>
    <mergeCell ref="A158:G158"/>
  </mergeCells>
  <conditionalFormatting sqref="A9 D112:D127 A112:A140">
    <cfRule type="cellIs" dxfId="34" priority="75" operator="equal">
      <formula>""</formula>
    </cfRule>
  </conditionalFormatting>
  <conditionalFormatting sqref="A16:A17">
    <cfRule type="cellIs" dxfId="33" priority="69" operator="equal">
      <formula>""</formula>
    </cfRule>
  </conditionalFormatting>
  <conditionalFormatting sqref="A20:A21 A61 F64:G72">
    <cfRule type="cellIs" dxfId="32" priority="65" operator="equal">
      <formula>""</formula>
    </cfRule>
  </conditionalFormatting>
  <conditionalFormatting sqref="A24:A25">
    <cfRule type="cellIs" dxfId="31" priority="61" operator="equal">
      <formula>""</formula>
    </cfRule>
  </conditionalFormatting>
  <conditionalFormatting sqref="A28 A31:A32">
    <cfRule type="cellIs" dxfId="30" priority="52" operator="equal">
      <formula>""</formula>
    </cfRule>
  </conditionalFormatting>
  <conditionalFormatting sqref="A195:A196">
    <cfRule type="cellIs" dxfId="29" priority="40" operator="equal">
      <formula>""</formula>
    </cfRule>
  </conditionalFormatting>
  <conditionalFormatting sqref="A198">
    <cfRule type="cellIs" dxfId="28" priority="147" operator="equal">
      <formula>""</formula>
    </cfRule>
  </conditionalFormatting>
  <conditionalFormatting sqref="A200:A202">
    <cfRule type="cellIs" dxfId="27" priority="152" operator="equal">
      <formula>""</formula>
    </cfRule>
  </conditionalFormatting>
  <conditionalFormatting sqref="A204:A206">
    <cfRule type="cellIs" dxfId="26" priority="148" operator="equal">
      <formula>""</formula>
    </cfRule>
  </conditionalFormatting>
  <conditionalFormatting sqref="A6:B6 D6:G6 D9:G9 F24:G24 D24:E25 A40:A55 A58 D58:G58 A64:A72 A75:A93 D75:D93 A96:A109 D129:D140 D143:D153 A143:A156 A171:A175 A177:A186 A188:A189 A191:A192">
    <cfRule type="cellIs" dxfId="25" priority="233" operator="equal">
      <formula>""</formula>
    </cfRule>
  </conditionalFormatting>
  <conditionalFormatting sqref="A13:B13">
    <cfRule type="cellIs" dxfId="24" priority="72" operator="equal">
      <formula>""</formula>
    </cfRule>
  </conditionalFormatting>
  <conditionalFormatting sqref="A36:B36">
    <cfRule type="cellIs" dxfId="23" priority="50" operator="equal">
      <formula>""</formula>
    </cfRule>
  </conditionalFormatting>
  <conditionalFormatting sqref="B17">
    <cfRule type="cellIs" dxfId="22" priority="70" operator="equal">
      <formula>""</formula>
    </cfRule>
  </conditionalFormatting>
  <conditionalFormatting sqref="B156">
    <cfRule type="cellIs" dxfId="21" priority="10" operator="equal">
      <formula>""</formula>
    </cfRule>
  </conditionalFormatting>
  <conditionalFormatting sqref="B195">
    <cfRule type="cellIs" dxfId="20" priority="41" operator="equal">
      <formula>""</formula>
    </cfRule>
  </conditionalFormatting>
  <conditionalFormatting sqref="D40:D42">
    <cfRule type="cellIs" dxfId="19" priority="51" operator="equal">
      <formula>""</formula>
    </cfRule>
  </conditionalFormatting>
  <conditionalFormatting sqref="D54:D55">
    <cfRule type="cellIs" dxfId="18" priority="12" operator="equal">
      <formula>""</formula>
    </cfRule>
  </conditionalFormatting>
  <conditionalFormatting sqref="D173">
    <cfRule type="cellIs" dxfId="17" priority="33" operator="equal">
      <formula>""</formula>
    </cfRule>
  </conditionalFormatting>
  <conditionalFormatting sqref="D13:G13">
    <cfRule type="cellIs" dxfId="16" priority="71" operator="equal">
      <formula>""</formula>
    </cfRule>
  </conditionalFormatting>
  <conditionalFormatting sqref="D16:G17">
    <cfRule type="cellIs" dxfId="15" priority="30" operator="equal">
      <formula>""</formula>
    </cfRule>
  </conditionalFormatting>
  <conditionalFormatting sqref="D20:G21">
    <cfRule type="cellIs" dxfId="14" priority="35" operator="equal">
      <formula>""</formula>
    </cfRule>
  </conditionalFormatting>
  <conditionalFormatting sqref="D28:G28">
    <cfRule type="cellIs" dxfId="13" priority="32" operator="equal">
      <formula>""</formula>
    </cfRule>
  </conditionalFormatting>
  <conditionalFormatting sqref="D31:G32">
    <cfRule type="cellIs" dxfId="12" priority="53" operator="equal">
      <formula>""</formula>
    </cfRule>
  </conditionalFormatting>
  <conditionalFormatting sqref="D36:G36">
    <cfRule type="cellIs" dxfId="11" priority="25" operator="equal">
      <formula>""</formula>
    </cfRule>
  </conditionalFormatting>
  <conditionalFormatting sqref="D61:G61 D128:F128">
    <cfRule type="cellIs" dxfId="10" priority="64" operator="equal">
      <formula>""</formula>
    </cfRule>
  </conditionalFormatting>
  <conditionalFormatting sqref="D156:G156">
    <cfRule type="cellIs" dxfId="9" priority="9" operator="equal">
      <formula>""</formula>
    </cfRule>
  </conditionalFormatting>
  <conditionalFormatting sqref="D195:G195">
    <cfRule type="cellIs" dxfId="8" priority="39" operator="equal">
      <formula>""</formula>
    </cfRule>
  </conditionalFormatting>
  <conditionalFormatting sqref="E34">
    <cfRule type="cellIs" dxfId="7" priority="1" operator="equal">
      <formula>""</formula>
    </cfRule>
  </conditionalFormatting>
  <conditionalFormatting sqref="E82:F82">
    <cfRule type="cellIs" dxfId="6" priority="36" operator="equal">
      <formula>""</formula>
    </cfRule>
  </conditionalFormatting>
  <conditionalFormatting sqref="E144:F146">
    <cfRule type="cellIs" dxfId="5" priority="38" operator="equal">
      <formula>""</formula>
    </cfRule>
  </conditionalFormatting>
  <conditionalFormatting sqref="F40:F41">
    <cfRule type="cellIs" dxfId="4" priority="47" operator="equal">
      <formula>""</formula>
    </cfRule>
  </conditionalFormatting>
  <conditionalFormatting sqref="F154:G154">
    <cfRule type="cellIs" dxfId="3" priority="18" operator="equal">
      <formula>""</formula>
    </cfRule>
  </conditionalFormatting>
  <conditionalFormatting sqref="G25">
    <cfRule type="cellIs" dxfId="2" priority="63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5"/>
  <sheetViews>
    <sheetView topLeftCell="A181" zoomScale="90" zoomScaleNormal="90" workbookViewId="0">
      <selection activeCell="E202" sqref="E202"/>
    </sheetView>
  </sheetViews>
  <sheetFormatPr defaultRowHeight="15" x14ac:dyDescent="0.25"/>
  <cols>
    <col min="1" max="1" width="4.28515625" customWidth="1"/>
    <col min="2" max="2" width="31.85546875" style="3" customWidth="1"/>
    <col min="3" max="3" width="23.28515625" customWidth="1"/>
    <col min="4" max="4" width="23" style="158" customWidth="1"/>
    <col min="5" max="5" width="27.42578125" style="152" customWidth="1"/>
    <col min="6" max="6" width="25.85546875" customWidth="1"/>
    <col min="7" max="7" width="117.28515625" customWidth="1"/>
    <col min="8" max="8" width="19.28515625" style="3" customWidth="1"/>
    <col min="9" max="9" width="18.85546875" style="3" customWidth="1"/>
    <col min="10" max="10" width="15.5703125" customWidth="1"/>
  </cols>
  <sheetData>
    <row r="1" spans="1:9" ht="33" customHeight="1" x14ac:dyDescent="0.25">
      <c r="A1" s="285" t="s">
        <v>287</v>
      </c>
      <c r="B1" s="285"/>
      <c r="C1" s="285"/>
      <c r="D1" s="285"/>
      <c r="E1" s="285"/>
      <c r="F1" s="285"/>
      <c r="G1" s="285"/>
      <c r="H1" s="47" t="s">
        <v>288</v>
      </c>
      <c r="I1" s="144" t="s">
        <v>601</v>
      </c>
    </row>
    <row r="2" spans="1:9" ht="23.25" customHeight="1" x14ac:dyDescent="0.25">
      <c r="A2" s="142">
        <v>1</v>
      </c>
      <c r="B2" s="183" t="s">
        <v>289</v>
      </c>
      <c r="C2" s="185" t="s">
        <v>4</v>
      </c>
      <c r="D2" s="183" t="s">
        <v>290</v>
      </c>
      <c r="E2" s="184" t="s">
        <v>291</v>
      </c>
      <c r="F2" s="183" t="s">
        <v>5</v>
      </c>
      <c r="G2" s="183" t="s">
        <v>292</v>
      </c>
      <c r="H2" s="1"/>
    </row>
    <row r="3" spans="1:9" ht="18.75" x14ac:dyDescent="0.25">
      <c r="A3" s="142">
        <v>2</v>
      </c>
      <c r="B3" s="185" t="s">
        <v>54</v>
      </c>
      <c r="C3" s="185" t="s">
        <v>293</v>
      </c>
      <c r="D3" s="186">
        <v>44569</v>
      </c>
      <c r="E3" s="187" t="s">
        <v>294</v>
      </c>
      <c r="F3" s="185" t="s">
        <v>59</v>
      </c>
      <c r="G3" s="185" t="s">
        <v>295</v>
      </c>
      <c r="H3" s="1"/>
    </row>
    <row r="4" spans="1:9" ht="18.75" x14ac:dyDescent="0.25">
      <c r="A4" s="142">
        <v>3</v>
      </c>
      <c r="B4" s="185" t="s">
        <v>21</v>
      </c>
      <c r="C4" s="185" t="s">
        <v>296</v>
      </c>
      <c r="D4" s="186">
        <v>44576</v>
      </c>
      <c r="E4" s="187" t="s">
        <v>294</v>
      </c>
      <c r="F4" s="185" t="s">
        <v>297</v>
      </c>
      <c r="G4" s="185" t="s">
        <v>298</v>
      </c>
      <c r="H4" s="1"/>
    </row>
    <row r="5" spans="1:9" ht="18.75" x14ac:dyDescent="0.25">
      <c r="A5" s="142">
        <v>4</v>
      </c>
      <c r="B5" s="185" t="s">
        <v>299</v>
      </c>
      <c r="C5" s="185" t="s">
        <v>300</v>
      </c>
      <c r="D5" s="186">
        <v>44581</v>
      </c>
      <c r="E5" s="187" t="s">
        <v>301</v>
      </c>
      <c r="F5" s="185" t="s">
        <v>25</v>
      </c>
      <c r="G5" s="185" t="s">
        <v>302</v>
      </c>
      <c r="H5" s="1"/>
    </row>
    <row r="6" spans="1:9" ht="18.75" x14ac:dyDescent="0.25">
      <c r="A6" s="142">
        <v>5</v>
      </c>
      <c r="B6" s="185" t="s">
        <v>21</v>
      </c>
      <c r="C6" s="185" t="s">
        <v>149</v>
      </c>
      <c r="D6" s="186">
        <v>44582</v>
      </c>
      <c r="E6" s="187" t="s">
        <v>303</v>
      </c>
      <c r="F6" s="185" t="s">
        <v>304</v>
      </c>
      <c r="G6" s="185" t="s">
        <v>305</v>
      </c>
      <c r="H6" s="1"/>
    </row>
    <row r="7" spans="1:9" ht="18.75" x14ac:dyDescent="0.25">
      <c r="A7" s="142">
        <v>6</v>
      </c>
      <c r="B7" s="185" t="s">
        <v>21</v>
      </c>
      <c r="C7" s="185" t="s">
        <v>306</v>
      </c>
      <c r="D7" s="186">
        <v>44583</v>
      </c>
      <c r="E7" s="187" t="s">
        <v>272</v>
      </c>
      <c r="F7" s="185" t="s">
        <v>307</v>
      </c>
      <c r="G7" s="185" t="s">
        <v>308</v>
      </c>
      <c r="H7" s="1"/>
    </row>
    <row r="8" spans="1:9" ht="18.75" x14ac:dyDescent="0.25">
      <c r="A8" s="142">
        <v>7</v>
      </c>
      <c r="B8" s="185" t="s">
        <v>23</v>
      </c>
      <c r="C8" s="185" t="s">
        <v>309</v>
      </c>
      <c r="D8" s="186">
        <v>44579</v>
      </c>
      <c r="E8" s="187" t="s">
        <v>303</v>
      </c>
      <c r="F8" s="185" t="s">
        <v>63</v>
      </c>
      <c r="G8" s="185" t="s">
        <v>310</v>
      </c>
      <c r="H8" s="1"/>
    </row>
    <row r="9" spans="1:9" ht="18.75" x14ac:dyDescent="0.25">
      <c r="A9" s="142">
        <v>8</v>
      </c>
      <c r="B9" s="185" t="s">
        <v>21</v>
      </c>
      <c r="C9" s="185" t="s">
        <v>311</v>
      </c>
      <c r="D9" s="186">
        <v>44569</v>
      </c>
      <c r="E9" s="187" t="s">
        <v>272</v>
      </c>
      <c r="F9" s="185" t="s">
        <v>95</v>
      </c>
      <c r="G9" s="185" t="s">
        <v>312</v>
      </c>
      <c r="H9" s="1"/>
    </row>
    <row r="10" spans="1:9" ht="18.75" x14ac:dyDescent="0.25">
      <c r="A10" s="142">
        <v>9</v>
      </c>
      <c r="B10" s="185" t="s">
        <v>21</v>
      </c>
      <c r="C10" s="188" t="s">
        <v>83</v>
      </c>
      <c r="D10" s="186">
        <v>44574</v>
      </c>
      <c r="E10" s="187" t="s">
        <v>313</v>
      </c>
      <c r="F10" s="185" t="s">
        <v>314</v>
      </c>
      <c r="G10" s="185" t="s">
        <v>315</v>
      </c>
      <c r="H10" s="1"/>
    </row>
    <row r="11" spans="1:9" ht="18.75" x14ac:dyDescent="0.25">
      <c r="A11" s="142">
        <v>10</v>
      </c>
      <c r="B11" s="185" t="s">
        <v>21</v>
      </c>
      <c r="C11" s="185" t="s">
        <v>316</v>
      </c>
      <c r="D11" s="186">
        <v>44078</v>
      </c>
      <c r="E11" s="187" t="s">
        <v>273</v>
      </c>
      <c r="F11" s="185" t="s">
        <v>88</v>
      </c>
      <c r="G11" s="185" t="s">
        <v>317</v>
      </c>
      <c r="H11" s="1"/>
    </row>
    <row r="12" spans="1:9" ht="18.75" x14ac:dyDescent="0.25">
      <c r="A12" s="142">
        <v>11</v>
      </c>
      <c r="B12" s="185" t="s">
        <v>43</v>
      </c>
      <c r="C12" s="185" t="s">
        <v>318</v>
      </c>
      <c r="D12" s="186">
        <v>44564</v>
      </c>
      <c r="E12" s="187" t="s">
        <v>268</v>
      </c>
      <c r="F12" s="185" t="s">
        <v>47</v>
      </c>
      <c r="G12" s="185" t="s">
        <v>319</v>
      </c>
      <c r="H12" s="1"/>
    </row>
    <row r="13" spans="1:9" ht="18.75" x14ac:dyDescent="0.25">
      <c r="A13" s="142">
        <v>12</v>
      </c>
      <c r="B13" s="185" t="s">
        <v>43</v>
      </c>
      <c r="C13" s="185" t="s">
        <v>44</v>
      </c>
      <c r="D13" s="186">
        <v>44568</v>
      </c>
      <c r="E13" s="187" t="s">
        <v>268</v>
      </c>
      <c r="F13" s="185" t="s">
        <v>38</v>
      </c>
      <c r="G13" s="185" t="s">
        <v>320</v>
      </c>
      <c r="H13" s="1"/>
    </row>
    <row r="14" spans="1:9" ht="18.75" x14ac:dyDescent="0.25">
      <c r="A14" s="142">
        <v>13</v>
      </c>
      <c r="B14" s="185" t="s">
        <v>54</v>
      </c>
      <c r="C14" s="185" t="s">
        <v>94</v>
      </c>
      <c r="D14" s="186">
        <v>44568</v>
      </c>
      <c r="E14" s="187" t="s">
        <v>272</v>
      </c>
      <c r="F14" s="185" t="s">
        <v>95</v>
      </c>
      <c r="G14" s="185" t="s">
        <v>321</v>
      </c>
      <c r="H14" s="1"/>
    </row>
    <row r="15" spans="1:9" ht="18.75" x14ac:dyDescent="0.25">
      <c r="A15" s="142">
        <v>14</v>
      </c>
      <c r="B15" s="185" t="s">
        <v>36</v>
      </c>
      <c r="C15" s="185" t="s">
        <v>322</v>
      </c>
      <c r="D15" s="186">
        <v>44581</v>
      </c>
      <c r="E15" s="187" t="s">
        <v>323</v>
      </c>
      <c r="F15" s="185" t="s">
        <v>30</v>
      </c>
      <c r="G15" s="185" t="s">
        <v>324</v>
      </c>
      <c r="H15" s="1"/>
    </row>
    <row r="16" spans="1:9" ht="18.75" x14ac:dyDescent="0.25">
      <c r="A16" s="142">
        <v>15</v>
      </c>
      <c r="B16" s="185" t="s">
        <v>21</v>
      </c>
      <c r="C16" s="185" t="s">
        <v>325</v>
      </c>
      <c r="D16" s="186">
        <v>44565</v>
      </c>
      <c r="E16" s="187" t="s">
        <v>268</v>
      </c>
      <c r="F16" s="185" t="s">
        <v>326</v>
      </c>
      <c r="G16" s="185" t="s">
        <v>327</v>
      </c>
      <c r="H16" s="1"/>
    </row>
    <row r="17" spans="1:11" ht="18.75" x14ac:dyDescent="0.25">
      <c r="A17" s="142">
        <v>16</v>
      </c>
      <c r="B17" s="185" t="s">
        <v>328</v>
      </c>
      <c r="C17" s="185" t="s">
        <v>329</v>
      </c>
      <c r="D17" s="186">
        <v>44580</v>
      </c>
      <c r="E17" s="187" t="s">
        <v>277</v>
      </c>
      <c r="F17" s="185" t="s">
        <v>330</v>
      </c>
      <c r="G17" s="185" t="s">
        <v>331</v>
      </c>
      <c r="H17" s="1"/>
    </row>
    <row r="18" spans="1:11" ht="18.75" x14ac:dyDescent="0.25">
      <c r="A18" s="142">
        <v>17</v>
      </c>
      <c r="B18" s="185" t="s">
        <v>43</v>
      </c>
      <c r="C18" s="185" t="s">
        <v>332</v>
      </c>
      <c r="D18" s="186">
        <v>44585</v>
      </c>
      <c r="E18" s="187" t="s">
        <v>274</v>
      </c>
      <c r="F18" s="185" t="s">
        <v>333</v>
      </c>
      <c r="G18" s="189" t="s">
        <v>334</v>
      </c>
      <c r="H18" s="1">
        <v>1</v>
      </c>
    </row>
    <row r="19" spans="1:11" ht="18.75" x14ac:dyDescent="0.25">
      <c r="A19" s="142">
        <v>18</v>
      </c>
      <c r="B19" s="185" t="s">
        <v>21</v>
      </c>
      <c r="C19" s="185" t="s">
        <v>325</v>
      </c>
      <c r="D19" s="186">
        <v>44579</v>
      </c>
      <c r="E19" s="187" t="s">
        <v>268</v>
      </c>
      <c r="F19" s="185" t="s">
        <v>326</v>
      </c>
      <c r="G19" s="190" t="s">
        <v>335</v>
      </c>
      <c r="H19" s="1"/>
    </row>
    <row r="20" spans="1:11" ht="18.75" x14ac:dyDescent="0.25">
      <c r="A20" s="142">
        <v>19</v>
      </c>
      <c r="B20" s="185" t="s">
        <v>43</v>
      </c>
      <c r="C20" s="185" t="s">
        <v>336</v>
      </c>
      <c r="D20" s="186">
        <v>44587</v>
      </c>
      <c r="E20" s="187" t="s">
        <v>274</v>
      </c>
      <c r="F20" s="185" t="s">
        <v>337</v>
      </c>
      <c r="G20" s="185" t="s">
        <v>338</v>
      </c>
      <c r="H20" s="1"/>
      <c r="K20" s="2"/>
    </row>
    <row r="21" spans="1:11" ht="18.75" x14ac:dyDescent="0.25">
      <c r="A21" s="142">
        <v>20</v>
      </c>
      <c r="B21" s="185" t="s">
        <v>21</v>
      </c>
      <c r="C21" s="185" t="s">
        <v>339</v>
      </c>
      <c r="D21" s="186">
        <v>44925</v>
      </c>
      <c r="E21" s="187" t="s">
        <v>277</v>
      </c>
      <c r="F21" s="185" t="s">
        <v>33</v>
      </c>
      <c r="G21" s="185" t="s">
        <v>340</v>
      </c>
      <c r="H21" s="1"/>
    </row>
    <row r="22" spans="1:11" ht="18.75" x14ac:dyDescent="0.25">
      <c r="A22" s="142">
        <v>21</v>
      </c>
      <c r="B22" s="185" t="s">
        <v>21</v>
      </c>
      <c r="C22" s="185" t="s">
        <v>339</v>
      </c>
      <c r="D22" s="186">
        <v>44588</v>
      </c>
      <c r="E22" s="187" t="s">
        <v>277</v>
      </c>
      <c r="F22" s="185" t="s">
        <v>33</v>
      </c>
      <c r="G22" s="190" t="s">
        <v>295</v>
      </c>
      <c r="H22" s="1"/>
    </row>
    <row r="23" spans="1:11" ht="18.75" x14ac:dyDescent="0.25">
      <c r="A23" s="142">
        <v>22</v>
      </c>
      <c r="B23" s="185" t="s">
        <v>21</v>
      </c>
      <c r="C23" s="185" t="s">
        <v>80</v>
      </c>
      <c r="D23" s="186">
        <v>44588</v>
      </c>
      <c r="E23" s="187" t="s">
        <v>277</v>
      </c>
      <c r="F23" s="185" t="s">
        <v>33</v>
      </c>
      <c r="G23" s="185" t="s">
        <v>341</v>
      </c>
      <c r="H23" s="1"/>
    </row>
    <row r="24" spans="1:11" ht="37.5" x14ac:dyDescent="0.25">
      <c r="A24" s="142">
        <v>23</v>
      </c>
      <c r="B24" s="185" t="s">
        <v>43</v>
      </c>
      <c r="C24" s="185" t="s">
        <v>117</v>
      </c>
      <c r="D24" s="186">
        <v>44589</v>
      </c>
      <c r="E24" s="187" t="s">
        <v>274</v>
      </c>
      <c r="F24" s="185" t="s">
        <v>156</v>
      </c>
      <c r="G24" s="187" t="s">
        <v>342</v>
      </c>
      <c r="H24" s="1"/>
    </row>
    <row r="25" spans="1:11" ht="18.75" x14ac:dyDescent="0.25">
      <c r="A25" s="142">
        <v>24</v>
      </c>
      <c r="B25" s="185" t="s">
        <v>328</v>
      </c>
      <c r="C25" s="185" t="s">
        <v>329</v>
      </c>
      <c r="D25" s="186">
        <v>44592</v>
      </c>
      <c r="E25" s="187" t="s">
        <v>277</v>
      </c>
      <c r="F25" s="185" t="s">
        <v>330</v>
      </c>
      <c r="G25" s="187" t="s">
        <v>343</v>
      </c>
      <c r="H25" s="1"/>
    </row>
    <row r="26" spans="1:11" ht="18.75" x14ac:dyDescent="0.25">
      <c r="A26" s="142">
        <v>25</v>
      </c>
      <c r="B26" s="185" t="s">
        <v>43</v>
      </c>
      <c r="C26" s="185" t="s">
        <v>208</v>
      </c>
      <c r="D26" s="186">
        <v>44592</v>
      </c>
      <c r="E26" s="187" t="s">
        <v>598</v>
      </c>
      <c r="F26" s="185" t="s">
        <v>344</v>
      </c>
      <c r="G26" s="185" t="s">
        <v>345</v>
      </c>
      <c r="H26" s="1"/>
    </row>
    <row r="27" spans="1:11" ht="21.75" customHeight="1" x14ac:dyDescent="0.25">
      <c r="A27" s="142">
        <v>26</v>
      </c>
      <c r="B27" s="185" t="s">
        <v>43</v>
      </c>
      <c r="C27" s="185" t="s">
        <v>336</v>
      </c>
      <c r="D27" s="186">
        <v>44592</v>
      </c>
      <c r="E27" s="187" t="s">
        <v>274</v>
      </c>
      <c r="F27" s="185" t="s">
        <v>337</v>
      </c>
      <c r="G27" s="191" t="s">
        <v>346</v>
      </c>
      <c r="H27" s="1"/>
    </row>
    <row r="28" spans="1:11" ht="18.75" x14ac:dyDescent="0.25">
      <c r="A28" s="142">
        <v>27</v>
      </c>
      <c r="B28" s="185" t="s">
        <v>347</v>
      </c>
      <c r="C28" s="185" t="s">
        <v>348</v>
      </c>
      <c r="D28" s="186">
        <v>44592</v>
      </c>
      <c r="E28" s="187" t="s">
        <v>277</v>
      </c>
      <c r="F28" s="185" t="s">
        <v>33</v>
      </c>
      <c r="G28" s="185" t="s">
        <v>349</v>
      </c>
      <c r="H28" s="1"/>
    </row>
    <row r="29" spans="1:11" ht="18.75" x14ac:dyDescent="0.25">
      <c r="A29" s="142">
        <v>28</v>
      </c>
      <c r="B29" s="185" t="s">
        <v>43</v>
      </c>
      <c r="C29" s="185" t="s">
        <v>350</v>
      </c>
      <c r="D29" s="186">
        <v>44592</v>
      </c>
      <c r="E29" s="187" t="s">
        <v>273</v>
      </c>
      <c r="F29" s="185" t="s">
        <v>153</v>
      </c>
      <c r="G29" s="187" t="s">
        <v>351</v>
      </c>
      <c r="H29" s="1"/>
    </row>
    <row r="30" spans="1:11" ht="18.75" x14ac:dyDescent="0.25">
      <c r="A30" s="142">
        <v>29</v>
      </c>
      <c r="B30" s="185" t="s">
        <v>328</v>
      </c>
      <c r="C30" s="185" t="s">
        <v>352</v>
      </c>
      <c r="D30" s="186">
        <v>44592</v>
      </c>
      <c r="E30" s="187" t="s">
        <v>273</v>
      </c>
      <c r="F30" s="185" t="s">
        <v>88</v>
      </c>
      <c r="G30" s="185" t="s">
        <v>353</v>
      </c>
      <c r="H30" s="1"/>
    </row>
    <row r="31" spans="1:11" ht="18.75" x14ac:dyDescent="0.25">
      <c r="A31" s="142">
        <v>30</v>
      </c>
      <c r="B31" s="185" t="s">
        <v>21</v>
      </c>
      <c r="C31" s="185" t="s">
        <v>354</v>
      </c>
      <c r="D31" s="186">
        <v>44589</v>
      </c>
      <c r="E31" s="187" t="s">
        <v>301</v>
      </c>
      <c r="F31" s="185" t="s">
        <v>63</v>
      </c>
      <c r="G31" s="185" t="s">
        <v>355</v>
      </c>
      <c r="H31" s="1"/>
    </row>
    <row r="32" spans="1:11" ht="18.75" x14ac:dyDescent="0.25">
      <c r="A32" s="142">
        <v>31</v>
      </c>
      <c r="B32" s="185" t="s">
        <v>356</v>
      </c>
      <c r="C32" s="185" t="s">
        <v>357</v>
      </c>
      <c r="D32" s="186">
        <v>44595</v>
      </c>
      <c r="E32" s="187" t="s">
        <v>274</v>
      </c>
      <c r="F32" s="185" t="s">
        <v>337</v>
      </c>
      <c r="G32" s="185" t="s">
        <v>358</v>
      </c>
      <c r="H32" s="1"/>
    </row>
    <row r="33" spans="1:8" ht="18.75" x14ac:dyDescent="0.25">
      <c r="A33" s="142">
        <v>32</v>
      </c>
      <c r="B33" s="185" t="s">
        <v>359</v>
      </c>
      <c r="C33" s="185" t="s">
        <v>360</v>
      </c>
      <c r="D33" s="186">
        <v>44595</v>
      </c>
      <c r="E33" s="187" t="s">
        <v>301</v>
      </c>
      <c r="F33" s="185" t="s">
        <v>156</v>
      </c>
      <c r="G33" s="189" t="s">
        <v>334</v>
      </c>
      <c r="H33" s="1">
        <v>2</v>
      </c>
    </row>
    <row r="34" spans="1:8" ht="18.75" x14ac:dyDescent="0.25">
      <c r="A34" s="142">
        <v>33</v>
      </c>
      <c r="B34" s="185" t="s">
        <v>43</v>
      </c>
      <c r="C34" s="185" t="s">
        <v>361</v>
      </c>
      <c r="D34" s="186">
        <v>44596</v>
      </c>
      <c r="E34" s="187" t="s">
        <v>274</v>
      </c>
      <c r="F34" s="185" t="s">
        <v>362</v>
      </c>
      <c r="G34" s="189" t="s">
        <v>334</v>
      </c>
      <c r="H34" s="1">
        <v>3</v>
      </c>
    </row>
    <row r="35" spans="1:8" ht="18.75" x14ac:dyDescent="0.25">
      <c r="A35" s="142">
        <v>34</v>
      </c>
      <c r="B35" s="185" t="s">
        <v>119</v>
      </c>
      <c r="C35" s="185" t="s">
        <v>363</v>
      </c>
      <c r="D35" s="186">
        <v>44596</v>
      </c>
      <c r="E35" s="187" t="s">
        <v>274</v>
      </c>
      <c r="F35" s="185" t="s">
        <v>364</v>
      </c>
      <c r="G35" s="189" t="s">
        <v>334</v>
      </c>
      <c r="H35" s="1">
        <v>4</v>
      </c>
    </row>
    <row r="36" spans="1:8" ht="18.75" x14ac:dyDescent="0.25">
      <c r="A36" s="142">
        <v>35</v>
      </c>
      <c r="B36" s="185" t="s">
        <v>15</v>
      </c>
      <c r="C36" s="185" t="s">
        <v>365</v>
      </c>
      <c r="D36" s="186">
        <v>44599</v>
      </c>
      <c r="E36" s="187" t="s">
        <v>279</v>
      </c>
      <c r="F36" s="185" t="s">
        <v>366</v>
      </c>
      <c r="G36" s="189" t="s">
        <v>334</v>
      </c>
      <c r="H36" s="1">
        <v>5</v>
      </c>
    </row>
    <row r="37" spans="1:8" ht="18.75" x14ac:dyDescent="0.25">
      <c r="A37" s="142">
        <v>36</v>
      </c>
      <c r="B37" s="185" t="s">
        <v>21</v>
      </c>
      <c r="C37" s="185" t="s">
        <v>367</v>
      </c>
      <c r="D37" s="186">
        <v>44599</v>
      </c>
      <c r="E37" s="187" t="s">
        <v>279</v>
      </c>
      <c r="F37" s="185" t="s">
        <v>366</v>
      </c>
      <c r="G37" s="189" t="s">
        <v>334</v>
      </c>
      <c r="H37" s="1">
        <v>6</v>
      </c>
    </row>
    <row r="38" spans="1:8" ht="18.75" x14ac:dyDescent="0.25">
      <c r="A38" s="142">
        <v>37</v>
      </c>
      <c r="B38" s="185" t="s">
        <v>368</v>
      </c>
      <c r="C38" s="185" t="s">
        <v>369</v>
      </c>
      <c r="D38" s="185" t="s">
        <v>370</v>
      </c>
      <c r="E38" s="187" t="s">
        <v>273</v>
      </c>
      <c r="F38" s="185" t="s">
        <v>371</v>
      </c>
      <c r="G38" s="189" t="s">
        <v>334</v>
      </c>
      <c r="H38" s="1">
        <v>7</v>
      </c>
    </row>
    <row r="39" spans="1:8" ht="18.75" x14ac:dyDescent="0.25">
      <c r="A39" s="142">
        <v>38</v>
      </c>
      <c r="B39" s="185" t="s">
        <v>21</v>
      </c>
      <c r="C39" s="185" t="s">
        <v>372</v>
      </c>
      <c r="D39" s="186">
        <v>44599</v>
      </c>
      <c r="E39" s="187" t="s">
        <v>274</v>
      </c>
      <c r="F39" s="185" t="s">
        <v>30</v>
      </c>
      <c r="G39" s="189" t="s">
        <v>334</v>
      </c>
      <c r="H39" s="1">
        <v>8</v>
      </c>
    </row>
    <row r="40" spans="1:8" ht="18.75" x14ac:dyDescent="0.25">
      <c r="A40" s="142">
        <v>39</v>
      </c>
      <c r="B40" s="185" t="s">
        <v>74</v>
      </c>
      <c r="C40" s="185" t="s">
        <v>373</v>
      </c>
      <c r="D40" s="186">
        <v>44600</v>
      </c>
      <c r="E40" s="187" t="s">
        <v>277</v>
      </c>
      <c r="F40" s="185" t="s">
        <v>70</v>
      </c>
      <c r="G40" s="185" t="s">
        <v>374</v>
      </c>
      <c r="H40" s="1"/>
    </row>
    <row r="41" spans="1:8" ht="18.75" x14ac:dyDescent="0.25">
      <c r="A41" s="142">
        <v>40</v>
      </c>
      <c r="B41" s="185" t="s">
        <v>347</v>
      </c>
      <c r="C41" s="185" t="s">
        <v>375</v>
      </c>
      <c r="D41" s="186">
        <v>44602</v>
      </c>
      <c r="E41" s="187" t="s">
        <v>301</v>
      </c>
      <c r="F41" s="185" t="s">
        <v>63</v>
      </c>
      <c r="G41" s="185" t="s">
        <v>376</v>
      </c>
      <c r="H41" s="1"/>
    </row>
    <row r="42" spans="1:8" ht="18.75" x14ac:dyDescent="0.25">
      <c r="A42" s="142">
        <v>41</v>
      </c>
      <c r="B42" s="185" t="s">
        <v>54</v>
      </c>
      <c r="C42" s="185" t="s">
        <v>377</v>
      </c>
      <c r="D42" s="186">
        <v>44603</v>
      </c>
      <c r="E42" s="187" t="s">
        <v>272</v>
      </c>
      <c r="F42" s="185" t="s">
        <v>63</v>
      </c>
      <c r="G42" s="189" t="s">
        <v>334</v>
      </c>
      <c r="H42" s="1">
        <v>9</v>
      </c>
    </row>
    <row r="43" spans="1:8" ht="18.75" x14ac:dyDescent="0.25">
      <c r="A43" s="142">
        <v>42</v>
      </c>
      <c r="B43" s="185" t="s">
        <v>21</v>
      </c>
      <c r="C43" s="185" t="s">
        <v>378</v>
      </c>
      <c r="D43" s="186">
        <v>44606</v>
      </c>
      <c r="E43" s="187" t="s">
        <v>277</v>
      </c>
      <c r="F43" s="185" t="s">
        <v>38</v>
      </c>
      <c r="G43" s="189" t="s">
        <v>334</v>
      </c>
      <c r="H43" s="1">
        <v>10</v>
      </c>
    </row>
    <row r="44" spans="1:8" ht="18.75" x14ac:dyDescent="0.25">
      <c r="A44" s="142">
        <v>43</v>
      </c>
      <c r="B44" s="185" t="s">
        <v>347</v>
      </c>
      <c r="C44" s="185" t="s">
        <v>379</v>
      </c>
      <c r="D44" s="186">
        <v>44608</v>
      </c>
      <c r="E44" s="187" t="s">
        <v>268</v>
      </c>
      <c r="F44" s="185" t="s">
        <v>63</v>
      </c>
      <c r="G44" s="189" t="s">
        <v>334</v>
      </c>
      <c r="H44" s="1">
        <v>11</v>
      </c>
    </row>
    <row r="45" spans="1:8" ht="18.75" x14ac:dyDescent="0.25">
      <c r="A45" s="142">
        <v>44</v>
      </c>
      <c r="B45" s="185" t="s">
        <v>21</v>
      </c>
      <c r="C45" s="185" t="s">
        <v>354</v>
      </c>
      <c r="D45" s="186">
        <v>44608</v>
      </c>
      <c r="E45" s="187" t="s">
        <v>275</v>
      </c>
      <c r="F45" s="185" t="s">
        <v>63</v>
      </c>
      <c r="G45" s="189" t="s">
        <v>334</v>
      </c>
      <c r="H45" s="1">
        <v>12</v>
      </c>
    </row>
    <row r="46" spans="1:8" ht="18.75" x14ac:dyDescent="0.25">
      <c r="A46" s="142">
        <v>45</v>
      </c>
      <c r="B46" s="185" t="s">
        <v>21</v>
      </c>
      <c r="C46" s="185" t="s">
        <v>380</v>
      </c>
      <c r="D46" s="186">
        <v>44606</v>
      </c>
      <c r="E46" s="187" t="s">
        <v>277</v>
      </c>
      <c r="F46" s="185" t="s">
        <v>276</v>
      </c>
      <c r="G46" s="189" t="s">
        <v>334</v>
      </c>
      <c r="H46" s="1">
        <v>13</v>
      </c>
    </row>
    <row r="47" spans="1:8" ht="18.75" x14ac:dyDescent="0.25">
      <c r="A47" s="142">
        <v>46</v>
      </c>
      <c r="B47" s="185" t="s">
        <v>347</v>
      </c>
      <c r="C47" s="185" t="s">
        <v>348</v>
      </c>
      <c r="D47" s="186">
        <v>44606</v>
      </c>
      <c r="E47" s="187" t="s">
        <v>277</v>
      </c>
      <c r="F47" s="185" t="s">
        <v>381</v>
      </c>
      <c r="G47" s="189" t="s">
        <v>334</v>
      </c>
      <c r="H47" s="1">
        <v>14</v>
      </c>
    </row>
    <row r="48" spans="1:8" ht="18.75" x14ac:dyDescent="0.25">
      <c r="A48" s="142">
        <v>47</v>
      </c>
      <c r="B48" s="185" t="s">
        <v>382</v>
      </c>
      <c r="C48" s="185" t="s">
        <v>383</v>
      </c>
      <c r="D48" s="186">
        <v>44607</v>
      </c>
      <c r="E48" s="187" t="s">
        <v>384</v>
      </c>
      <c r="F48" s="185" t="s">
        <v>184</v>
      </c>
      <c r="G48" s="187" t="s">
        <v>385</v>
      </c>
      <c r="H48" s="1"/>
    </row>
    <row r="49" spans="1:8" ht="18.75" x14ac:dyDescent="0.25">
      <c r="A49" s="142">
        <v>48</v>
      </c>
      <c r="B49" s="185" t="s">
        <v>328</v>
      </c>
      <c r="C49" s="185" t="s">
        <v>386</v>
      </c>
      <c r="D49" s="186">
        <v>44608</v>
      </c>
      <c r="E49" s="187" t="s">
        <v>279</v>
      </c>
      <c r="F49" s="185" t="s">
        <v>173</v>
      </c>
      <c r="G49" s="189" t="s">
        <v>334</v>
      </c>
      <c r="H49" s="1">
        <v>15</v>
      </c>
    </row>
    <row r="50" spans="1:8" ht="18.75" x14ac:dyDescent="0.25">
      <c r="A50" s="142">
        <v>49</v>
      </c>
      <c r="B50" s="185" t="s">
        <v>54</v>
      </c>
      <c r="C50" s="185" t="s">
        <v>387</v>
      </c>
      <c r="D50" s="186">
        <v>44609</v>
      </c>
      <c r="E50" s="187" t="s">
        <v>277</v>
      </c>
      <c r="F50" s="185" t="s">
        <v>60</v>
      </c>
      <c r="G50" s="189" t="s">
        <v>334</v>
      </c>
      <c r="H50" s="1">
        <v>16</v>
      </c>
    </row>
    <row r="51" spans="1:8" ht="18.75" x14ac:dyDescent="0.25">
      <c r="A51" s="142">
        <v>50</v>
      </c>
      <c r="B51" s="185" t="s">
        <v>328</v>
      </c>
      <c r="C51" s="185" t="s">
        <v>388</v>
      </c>
      <c r="D51" s="186">
        <v>44613</v>
      </c>
      <c r="E51" s="187" t="s">
        <v>275</v>
      </c>
      <c r="F51" s="185" t="s">
        <v>47</v>
      </c>
      <c r="G51" s="189" t="s">
        <v>334</v>
      </c>
      <c r="H51" s="1">
        <v>17</v>
      </c>
    </row>
    <row r="52" spans="1:8" ht="18.75" x14ac:dyDescent="0.25">
      <c r="A52" s="142">
        <v>51</v>
      </c>
      <c r="B52" s="185" t="s">
        <v>347</v>
      </c>
      <c r="C52" s="185" t="s">
        <v>389</v>
      </c>
      <c r="D52" s="186">
        <v>44615</v>
      </c>
      <c r="E52" s="187" t="s">
        <v>274</v>
      </c>
      <c r="F52" s="185" t="s">
        <v>84</v>
      </c>
      <c r="G52" s="190" t="s">
        <v>390</v>
      </c>
      <c r="H52" s="1"/>
    </row>
    <row r="53" spans="1:8" ht="18.75" x14ac:dyDescent="0.25">
      <c r="A53" s="142">
        <v>52</v>
      </c>
      <c r="B53" s="185" t="s">
        <v>299</v>
      </c>
      <c r="C53" s="185" t="s">
        <v>391</v>
      </c>
      <c r="D53" s="186">
        <v>44635</v>
      </c>
      <c r="E53" s="187" t="s">
        <v>273</v>
      </c>
      <c r="F53" s="185" t="s">
        <v>33</v>
      </c>
      <c r="G53" s="185" t="s">
        <v>392</v>
      </c>
      <c r="H53" s="1"/>
    </row>
    <row r="54" spans="1:8" ht="18.75" x14ac:dyDescent="0.25">
      <c r="A54" s="142">
        <v>53</v>
      </c>
      <c r="B54" s="185" t="s">
        <v>21</v>
      </c>
      <c r="C54" s="185" t="s">
        <v>393</v>
      </c>
      <c r="D54" s="186">
        <v>44634</v>
      </c>
      <c r="E54" s="187" t="s">
        <v>394</v>
      </c>
      <c r="F54" s="185" t="s">
        <v>395</v>
      </c>
      <c r="G54" s="185" t="s">
        <v>396</v>
      </c>
      <c r="H54" s="1"/>
    </row>
    <row r="55" spans="1:8" ht="18.75" x14ac:dyDescent="0.25">
      <c r="A55" s="142">
        <v>54</v>
      </c>
      <c r="B55" s="185" t="s">
        <v>21</v>
      </c>
      <c r="C55" s="185" t="s">
        <v>202</v>
      </c>
      <c r="D55" s="186">
        <v>44630</v>
      </c>
      <c r="E55" s="187" t="s">
        <v>273</v>
      </c>
      <c r="F55" s="185" t="s">
        <v>88</v>
      </c>
      <c r="G55" s="185" t="s">
        <v>397</v>
      </c>
      <c r="H55" s="1"/>
    </row>
    <row r="56" spans="1:8" ht="18.75" x14ac:dyDescent="0.25">
      <c r="A56" s="142">
        <v>55</v>
      </c>
      <c r="B56" s="185" t="s">
        <v>21</v>
      </c>
      <c r="C56" s="185" t="s">
        <v>398</v>
      </c>
      <c r="D56" s="186">
        <v>44635</v>
      </c>
      <c r="E56" s="187" t="s">
        <v>272</v>
      </c>
      <c r="F56" s="185" t="s">
        <v>168</v>
      </c>
      <c r="G56" s="185" t="s">
        <v>399</v>
      </c>
      <c r="H56" s="1"/>
    </row>
    <row r="57" spans="1:8" ht="18.75" x14ac:dyDescent="0.25">
      <c r="A57" s="142">
        <v>56</v>
      </c>
      <c r="B57" s="185" t="s">
        <v>299</v>
      </c>
      <c r="C57" s="185" t="s">
        <v>391</v>
      </c>
      <c r="D57" s="186">
        <v>44643</v>
      </c>
      <c r="E57" s="187" t="s">
        <v>273</v>
      </c>
      <c r="F57" s="185" t="s">
        <v>33</v>
      </c>
      <c r="G57" s="185" t="s">
        <v>400</v>
      </c>
      <c r="H57" s="1"/>
    </row>
    <row r="58" spans="1:8" ht="18.75" x14ac:dyDescent="0.25">
      <c r="A58" s="142">
        <v>57</v>
      </c>
      <c r="B58" s="185" t="s">
        <v>347</v>
      </c>
      <c r="C58" s="185" t="s">
        <v>401</v>
      </c>
      <c r="D58" s="186">
        <v>44645</v>
      </c>
      <c r="E58" s="187" t="s">
        <v>277</v>
      </c>
      <c r="F58" s="185" t="s">
        <v>402</v>
      </c>
      <c r="G58" s="185" t="s">
        <v>403</v>
      </c>
      <c r="H58" s="1"/>
    </row>
    <row r="59" spans="1:8" ht="18.75" x14ac:dyDescent="0.25">
      <c r="A59" s="142">
        <v>58</v>
      </c>
      <c r="B59" s="185" t="s">
        <v>74</v>
      </c>
      <c r="C59" s="185" t="s">
        <v>404</v>
      </c>
      <c r="D59" s="186">
        <v>44650</v>
      </c>
      <c r="E59" s="187" t="s">
        <v>277</v>
      </c>
      <c r="F59" s="185" t="s">
        <v>330</v>
      </c>
      <c r="G59" s="185" t="s">
        <v>405</v>
      </c>
      <c r="H59" s="1"/>
    </row>
    <row r="60" spans="1:8" ht="18.75" x14ac:dyDescent="0.25">
      <c r="A60" s="142">
        <v>59</v>
      </c>
      <c r="B60" s="185" t="s">
        <v>28</v>
      </c>
      <c r="C60" s="185" t="s">
        <v>406</v>
      </c>
      <c r="D60" s="186">
        <v>44657</v>
      </c>
      <c r="E60" s="187" t="s">
        <v>407</v>
      </c>
      <c r="F60" s="185" t="s">
        <v>408</v>
      </c>
      <c r="G60" s="189" t="s">
        <v>334</v>
      </c>
      <c r="H60" s="1">
        <v>18</v>
      </c>
    </row>
    <row r="61" spans="1:8" ht="18.75" x14ac:dyDescent="0.25">
      <c r="A61" s="142">
        <v>60</v>
      </c>
      <c r="B61" s="185" t="s">
        <v>28</v>
      </c>
      <c r="C61" s="185" t="s">
        <v>409</v>
      </c>
      <c r="D61" s="186">
        <v>44657</v>
      </c>
      <c r="E61" s="187" t="s">
        <v>407</v>
      </c>
      <c r="F61" s="185" t="s">
        <v>408</v>
      </c>
      <c r="G61" s="189" t="s">
        <v>334</v>
      </c>
      <c r="H61" s="1">
        <v>19</v>
      </c>
    </row>
    <row r="62" spans="1:8" ht="18.75" x14ac:dyDescent="0.25">
      <c r="A62" s="142">
        <v>61</v>
      </c>
      <c r="B62" s="185" t="s">
        <v>28</v>
      </c>
      <c r="C62" s="185" t="s">
        <v>406</v>
      </c>
      <c r="D62" s="186">
        <v>44659</v>
      </c>
      <c r="E62" s="187" t="s">
        <v>407</v>
      </c>
      <c r="F62" s="185" t="s">
        <v>410</v>
      </c>
      <c r="G62" s="192" t="s">
        <v>411</v>
      </c>
      <c r="H62" s="1"/>
    </row>
    <row r="63" spans="1:8" ht="18.75" x14ac:dyDescent="0.25">
      <c r="A63" s="142">
        <v>62</v>
      </c>
      <c r="B63" s="185" t="s">
        <v>21</v>
      </c>
      <c r="C63" s="185" t="s">
        <v>325</v>
      </c>
      <c r="D63" s="186">
        <v>44664</v>
      </c>
      <c r="E63" s="187" t="s">
        <v>412</v>
      </c>
      <c r="F63" s="185" t="s">
        <v>70</v>
      </c>
      <c r="G63" s="185" t="s">
        <v>413</v>
      </c>
      <c r="H63" s="1"/>
    </row>
    <row r="64" spans="1:8" ht="18.75" x14ac:dyDescent="0.25">
      <c r="A64" s="142">
        <v>63</v>
      </c>
      <c r="B64" s="185" t="s">
        <v>21</v>
      </c>
      <c r="C64" s="185" t="s">
        <v>269</v>
      </c>
      <c r="D64" s="186">
        <v>44700</v>
      </c>
      <c r="E64" s="187" t="s">
        <v>412</v>
      </c>
      <c r="F64" s="185" t="s">
        <v>276</v>
      </c>
      <c r="G64" s="185" t="s">
        <v>414</v>
      </c>
      <c r="H64" s="1"/>
    </row>
    <row r="65" spans="1:8" ht="18.75" x14ac:dyDescent="0.25">
      <c r="A65" s="142">
        <v>64</v>
      </c>
      <c r="B65" s="185" t="s">
        <v>21</v>
      </c>
      <c r="C65" s="185" t="s">
        <v>415</v>
      </c>
      <c r="D65" s="186">
        <v>44700</v>
      </c>
      <c r="E65" s="187" t="s">
        <v>277</v>
      </c>
      <c r="F65" s="185" t="s">
        <v>38</v>
      </c>
      <c r="G65" s="185" t="s">
        <v>416</v>
      </c>
      <c r="H65" s="1"/>
    </row>
    <row r="66" spans="1:8" ht="18.75" x14ac:dyDescent="0.25">
      <c r="A66" s="142">
        <v>65</v>
      </c>
      <c r="B66" s="185" t="s">
        <v>328</v>
      </c>
      <c r="C66" s="185" t="s">
        <v>398</v>
      </c>
      <c r="D66" s="186">
        <v>44700</v>
      </c>
      <c r="E66" s="187" t="s">
        <v>272</v>
      </c>
      <c r="F66" s="185" t="s">
        <v>168</v>
      </c>
      <c r="G66" s="185" t="s">
        <v>417</v>
      </c>
      <c r="H66" s="1"/>
    </row>
    <row r="67" spans="1:8" ht="18.75" x14ac:dyDescent="0.25">
      <c r="A67" s="142">
        <v>66</v>
      </c>
      <c r="B67" s="185" t="s">
        <v>328</v>
      </c>
      <c r="C67" s="185" t="s">
        <v>120</v>
      </c>
      <c r="D67" s="186">
        <v>44701</v>
      </c>
      <c r="E67" s="187" t="s">
        <v>279</v>
      </c>
      <c r="F67" s="185" t="s">
        <v>84</v>
      </c>
      <c r="G67" s="187" t="s">
        <v>418</v>
      </c>
      <c r="H67" s="1"/>
    </row>
    <row r="68" spans="1:8" ht="18.75" x14ac:dyDescent="0.25">
      <c r="A68" s="142">
        <v>67</v>
      </c>
      <c r="B68" s="185" t="s">
        <v>328</v>
      </c>
      <c r="C68" s="185" t="s">
        <v>419</v>
      </c>
      <c r="D68" s="186">
        <v>44712</v>
      </c>
      <c r="E68" s="187" t="s">
        <v>275</v>
      </c>
      <c r="F68" s="185" t="s">
        <v>84</v>
      </c>
      <c r="G68" s="185" t="s">
        <v>420</v>
      </c>
      <c r="H68" s="1"/>
    </row>
    <row r="69" spans="1:8" ht="18.75" x14ac:dyDescent="0.25">
      <c r="A69" s="142">
        <v>68</v>
      </c>
      <c r="B69" s="185" t="s">
        <v>328</v>
      </c>
      <c r="C69" s="185" t="s">
        <v>421</v>
      </c>
      <c r="D69" s="186">
        <v>44712</v>
      </c>
      <c r="E69" s="187" t="s">
        <v>279</v>
      </c>
      <c r="F69" s="185" t="s">
        <v>60</v>
      </c>
      <c r="G69" s="189" t="s">
        <v>334</v>
      </c>
      <c r="H69" s="1">
        <v>20</v>
      </c>
    </row>
    <row r="70" spans="1:8" ht="18.75" x14ac:dyDescent="0.25">
      <c r="A70" s="142">
        <v>69</v>
      </c>
      <c r="B70" s="185" t="s">
        <v>28</v>
      </c>
      <c r="C70" s="185" t="s">
        <v>422</v>
      </c>
      <c r="D70" s="186">
        <v>44721</v>
      </c>
      <c r="E70" s="187" t="s">
        <v>407</v>
      </c>
      <c r="F70" s="185" t="s">
        <v>88</v>
      </c>
      <c r="G70" s="189" t="s">
        <v>334</v>
      </c>
      <c r="H70" s="1">
        <v>21</v>
      </c>
    </row>
    <row r="71" spans="1:8" ht="18.75" x14ac:dyDescent="0.25">
      <c r="A71" s="142">
        <v>70</v>
      </c>
      <c r="B71" s="185" t="s">
        <v>328</v>
      </c>
      <c r="C71" s="185" t="s">
        <v>423</v>
      </c>
      <c r="D71" s="186">
        <v>44732</v>
      </c>
      <c r="E71" s="187" t="s">
        <v>407</v>
      </c>
      <c r="F71" s="185" t="s">
        <v>33</v>
      </c>
      <c r="G71" s="185" t="s">
        <v>424</v>
      </c>
      <c r="H71" s="1"/>
    </row>
    <row r="72" spans="1:8" ht="18.75" x14ac:dyDescent="0.25">
      <c r="A72" s="142">
        <v>71</v>
      </c>
      <c r="B72" s="185" t="s">
        <v>347</v>
      </c>
      <c r="C72" s="185" t="s">
        <v>401</v>
      </c>
      <c r="D72" s="186">
        <v>44747</v>
      </c>
      <c r="E72" s="187" t="s">
        <v>277</v>
      </c>
      <c r="F72" s="185" t="s">
        <v>84</v>
      </c>
      <c r="G72" s="185" t="s">
        <v>425</v>
      </c>
      <c r="H72" s="1"/>
    </row>
    <row r="73" spans="1:8" ht="18.75" x14ac:dyDescent="0.25">
      <c r="A73" s="142">
        <v>72</v>
      </c>
      <c r="B73" s="185" t="s">
        <v>299</v>
      </c>
      <c r="C73" s="185" t="s">
        <v>124</v>
      </c>
      <c r="D73" s="186">
        <v>44746</v>
      </c>
      <c r="E73" s="187" t="s">
        <v>274</v>
      </c>
      <c r="F73" s="185" t="s">
        <v>125</v>
      </c>
      <c r="G73" s="185" t="s">
        <v>426</v>
      </c>
      <c r="H73" s="1"/>
    </row>
    <row r="74" spans="1:8" ht="18.75" x14ac:dyDescent="0.25">
      <c r="A74" s="142">
        <v>73</v>
      </c>
      <c r="B74" s="185" t="s">
        <v>264</v>
      </c>
      <c r="C74" s="185" t="s">
        <v>427</v>
      </c>
      <c r="D74" s="186">
        <v>44749</v>
      </c>
      <c r="E74" s="187" t="s">
        <v>273</v>
      </c>
      <c r="F74" s="185" t="s">
        <v>84</v>
      </c>
      <c r="G74" s="185" t="s">
        <v>428</v>
      </c>
      <c r="H74" s="1"/>
    </row>
    <row r="75" spans="1:8" ht="18.75" x14ac:dyDescent="0.25">
      <c r="A75" s="142">
        <v>74</v>
      </c>
      <c r="B75" s="185" t="s">
        <v>328</v>
      </c>
      <c r="C75" s="185" t="s">
        <v>429</v>
      </c>
      <c r="D75" s="186">
        <v>44747</v>
      </c>
      <c r="E75" s="187" t="s">
        <v>273</v>
      </c>
      <c r="F75" s="185" t="s">
        <v>430</v>
      </c>
      <c r="G75" s="185" t="s">
        <v>431</v>
      </c>
      <c r="H75" s="1"/>
    </row>
    <row r="76" spans="1:8" ht="18.75" x14ac:dyDescent="0.25">
      <c r="A76" s="142">
        <v>75</v>
      </c>
      <c r="B76" s="185" t="s">
        <v>328</v>
      </c>
      <c r="C76" s="185" t="s">
        <v>196</v>
      </c>
      <c r="D76" s="186">
        <v>44754</v>
      </c>
      <c r="E76" s="187" t="s">
        <v>273</v>
      </c>
      <c r="F76" s="185" t="s">
        <v>47</v>
      </c>
      <c r="G76" s="193" t="s">
        <v>432</v>
      </c>
      <c r="H76" s="1"/>
    </row>
    <row r="77" spans="1:8" ht="18.75" x14ac:dyDescent="0.25">
      <c r="A77" s="142">
        <v>76</v>
      </c>
      <c r="B77" s="185" t="s">
        <v>328</v>
      </c>
      <c r="C77" s="185" t="s">
        <v>198</v>
      </c>
      <c r="D77" s="186">
        <v>44754</v>
      </c>
      <c r="E77" s="187" t="s">
        <v>273</v>
      </c>
      <c r="F77" s="185" t="s">
        <v>63</v>
      </c>
      <c r="G77" s="193" t="s">
        <v>433</v>
      </c>
      <c r="H77" s="1"/>
    </row>
    <row r="78" spans="1:8" ht="18.75" x14ac:dyDescent="0.25">
      <c r="A78" s="142">
        <v>77</v>
      </c>
      <c r="B78" s="185" t="s">
        <v>328</v>
      </c>
      <c r="C78" s="185" t="s">
        <v>194</v>
      </c>
      <c r="D78" s="186">
        <v>44754</v>
      </c>
      <c r="E78" s="187" t="s">
        <v>273</v>
      </c>
      <c r="F78" s="185" t="s">
        <v>33</v>
      </c>
      <c r="G78" s="193" t="s">
        <v>434</v>
      </c>
      <c r="H78" s="1"/>
    </row>
    <row r="79" spans="1:8" ht="18.75" x14ac:dyDescent="0.25">
      <c r="A79" s="142">
        <v>78</v>
      </c>
      <c r="B79" s="185" t="s">
        <v>328</v>
      </c>
      <c r="C79" s="185" t="s">
        <v>79</v>
      </c>
      <c r="D79" s="186">
        <v>44755</v>
      </c>
      <c r="E79" s="187" t="s">
        <v>277</v>
      </c>
      <c r="F79" s="185" t="s">
        <v>63</v>
      </c>
      <c r="G79" s="193" t="s">
        <v>435</v>
      </c>
      <c r="H79" s="1"/>
    </row>
    <row r="80" spans="1:8" ht="18.75" x14ac:dyDescent="0.25">
      <c r="A80" s="142">
        <v>79</v>
      </c>
      <c r="B80" s="185" t="s">
        <v>328</v>
      </c>
      <c r="C80" s="185" t="s">
        <v>436</v>
      </c>
      <c r="D80" s="186">
        <v>44755</v>
      </c>
      <c r="E80" s="187" t="s">
        <v>277</v>
      </c>
      <c r="F80" s="185" t="s">
        <v>63</v>
      </c>
      <c r="G80" s="189" t="s">
        <v>334</v>
      </c>
      <c r="H80" s="1">
        <v>22</v>
      </c>
    </row>
    <row r="81" spans="1:8" ht="18.75" x14ac:dyDescent="0.25">
      <c r="A81" s="142">
        <v>80</v>
      </c>
      <c r="B81" s="185" t="s">
        <v>28</v>
      </c>
      <c r="C81" s="185" t="s">
        <v>437</v>
      </c>
      <c r="D81" s="186">
        <v>44755</v>
      </c>
      <c r="E81" s="187" t="s">
        <v>407</v>
      </c>
      <c r="F81" s="185" t="s">
        <v>63</v>
      </c>
      <c r="G81" s="189" t="s">
        <v>334</v>
      </c>
      <c r="H81" s="1">
        <v>23</v>
      </c>
    </row>
    <row r="82" spans="1:8" ht="18.75" x14ac:dyDescent="0.25">
      <c r="A82" s="142">
        <v>81</v>
      </c>
      <c r="B82" s="185" t="s">
        <v>28</v>
      </c>
      <c r="C82" s="185" t="s">
        <v>438</v>
      </c>
      <c r="D82" s="186">
        <v>44755</v>
      </c>
      <c r="E82" s="187" t="s">
        <v>273</v>
      </c>
      <c r="F82" s="185" t="s">
        <v>63</v>
      </c>
      <c r="G82" s="193" t="s">
        <v>439</v>
      </c>
      <c r="H82" s="1"/>
    </row>
    <row r="83" spans="1:8" ht="18.75" x14ac:dyDescent="0.25">
      <c r="A83" s="142">
        <v>82</v>
      </c>
      <c r="B83" s="185" t="s">
        <v>21</v>
      </c>
      <c r="C83" s="185" t="s">
        <v>415</v>
      </c>
      <c r="D83" s="186">
        <v>44755</v>
      </c>
      <c r="E83" s="187" t="s">
        <v>277</v>
      </c>
      <c r="F83" s="185" t="s">
        <v>276</v>
      </c>
      <c r="G83" s="189" t="s">
        <v>334</v>
      </c>
      <c r="H83" s="1">
        <v>24</v>
      </c>
    </row>
    <row r="84" spans="1:8" ht="18.75" x14ac:dyDescent="0.25">
      <c r="A84" s="142">
        <v>83</v>
      </c>
      <c r="B84" s="185" t="s">
        <v>28</v>
      </c>
      <c r="C84" s="185" t="s">
        <v>406</v>
      </c>
      <c r="D84" s="186">
        <v>44755</v>
      </c>
      <c r="E84" s="187" t="s">
        <v>440</v>
      </c>
      <c r="F84" s="185" t="s">
        <v>63</v>
      </c>
      <c r="G84" s="189" t="s">
        <v>334</v>
      </c>
      <c r="H84" s="1">
        <v>25</v>
      </c>
    </row>
    <row r="85" spans="1:8" ht="18.75" x14ac:dyDescent="0.25">
      <c r="A85" s="142">
        <v>84</v>
      </c>
      <c r="B85" s="185" t="s">
        <v>21</v>
      </c>
      <c r="C85" s="185" t="s">
        <v>441</v>
      </c>
      <c r="D85" s="186">
        <v>44755</v>
      </c>
      <c r="E85" s="187" t="s">
        <v>277</v>
      </c>
      <c r="F85" s="185" t="s">
        <v>181</v>
      </c>
      <c r="G85" s="189" t="s">
        <v>334</v>
      </c>
      <c r="H85" s="1">
        <v>26</v>
      </c>
    </row>
    <row r="86" spans="1:8" ht="18.75" x14ac:dyDescent="0.25">
      <c r="A86" s="142">
        <v>85</v>
      </c>
      <c r="B86" s="185" t="s">
        <v>21</v>
      </c>
      <c r="C86" s="185" t="s">
        <v>442</v>
      </c>
      <c r="D86" s="186">
        <v>44756</v>
      </c>
      <c r="E86" s="187" t="s">
        <v>273</v>
      </c>
      <c r="F86" s="185" t="s">
        <v>88</v>
      </c>
      <c r="G86" s="185" t="s">
        <v>443</v>
      </c>
      <c r="H86" s="1"/>
    </row>
    <row r="87" spans="1:8" ht="18.75" x14ac:dyDescent="0.25">
      <c r="A87" s="142">
        <v>86</v>
      </c>
      <c r="B87" s="185" t="s">
        <v>21</v>
      </c>
      <c r="C87" s="185" t="s">
        <v>306</v>
      </c>
      <c r="D87" s="186">
        <v>44761</v>
      </c>
      <c r="E87" s="187" t="s">
        <v>272</v>
      </c>
      <c r="F87" s="185" t="s">
        <v>47</v>
      </c>
      <c r="G87" s="189" t="s">
        <v>334</v>
      </c>
      <c r="H87" s="1">
        <v>27</v>
      </c>
    </row>
    <row r="88" spans="1:8" ht="18.75" x14ac:dyDescent="0.25">
      <c r="A88" s="142">
        <v>87</v>
      </c>
      <c r="B88" s="185" t="s">
        <v>21</v>
      </c>
      <c r="C88" s="185" t="s">
        <v>444</v>
      </c>
      <c r="D88" s="186">
        <v>44762</v>
      </c>
      <c r="E88" s="187" t="s">
        <v>268</v>
      </c>
      <c r="F88" s="185" t="s">
        <v>38</v>
      </c>
      <c r="G88" s="189" t="s">
        <v>334</v>
      </c>
      <c r="H88" s="1">
        <v>28</v>
      </c>
    </row>
    <row r="89" spans="1:8" ht="18.75" x14ac:dyDescent="0.25">
      <c r="A89" s="142">
        <v>88</v>
      </c>
      <c r="B89" s="185" t="s">
        <v>28</v>
      </c>
      <c r="C89" s="185" t="s">
        <v>445</v>
      </c>
      <c r="D89" s="186">
        <v>44762</v>
      </c>
      <c r="E89" s="187" t="s">
        <v>407</v>
      </c>
      <c r="F89" s="185" t="s">
        <v>38</v>
      </c>
      <c r="G89" s="189" t="s">
        <v>334</v>
      </c>
      <c r="H89" s="1">
        <v>29</v>
      </c>
    </row>
    <row r="90" spans="1:8" ht="18.75" x14ac:dyDescent="0.25">
      <c r="A90" s="142">
        <v>89</v>
      </c>
      <c r="B90" s="185" t="s">
        <v>21</v>
      </c>
      <c r="C90" s="185" t="s">
        <v>446</v>
      </c>
      <c r="D90" s="186">
        <v>44763</v>
      </c>
      <c r="E90" s="187" t="s">
        <v>274</v>
      </c>
      <c r="F90" s="185" t="s">
        <v>30</v>
      </c>
      <c r="G90" s="189" t="s">
        <v>334</v>
      </c>
      <c r="H90" s="1">
        <v>30</v>
      </c>
    </row>
    <row r="91" spans="1:8" ht="18.75" x14ac:dyDescent="0.25">
      <c r="A91" s="142">
        <v>90</v>
      </c>
      <c r="B91" s="185" t="s">
        <v>43</v>
      </c>
      <c r="C91" s="185" t="s">
        <v>447</v>
      </c>
      <c r="D91" s="186">
        <v>44763</v>
      </c>
      <c r="E91" s="187" t="s">
        <v>274</v>
      </c>
      <c r="F91" s="185" t="s">
        <v>88</v>
      </c>
      <c r="G91" s="189" t="s">
        <v>334</v>
      </c>
      <c r="H91" s="1">
        <v>31</v>
      </c>
    </row>
    <row r="92" spans="1:8" ht="37.5" x14ac:dyDescent="0.25">
      <c r="A92" s="142">
        <v>91</v>
      </c>
      <c r="B92" s="185" t="s">
        <v>119</v>
      </c>
      <c r="C92" s="185" t="s">
        <v>448</v>
      </c>
      <c r="D92" s="186">
        <v>44764</v>
      </c>
      <c r="E92" s="187" t="s">
        <v>449</v>
      </c>
      <c r="F92" s="185" t="s">
        <v>88</v>
      </c>
      <c r="G92" s="189" t="s">
        <v>334</v>
      </c>
      <c r="H92" s="1">
        <v>32</v>
      </c>
    </row>
    <row r="93" spans="1:8" ht="18.75" x14ac:dyDescent="0.25">
      <c r="A93" s="142">
        <v>92</v>
      </c>
      <c r="B93" s="194" t="s">
        <v>28</v>
      </c>
      <c r="C93" s="185" t="s">
        <v>450</v>
      </c>
      <c r="D93" s="186">
        <v>44768</v>
      </c>
      <c r="E93" s="187" t="s">
        <v>407</v>
      </c>
      <c r="F93" s="185" t="s">
        <v>88</v>
      </c>
      <c r="G93" s="189" t="s">
        <v>334</v>
      </c>
      <c r="H93" s="1">
        <v>33</v>
      </c>
    </row>
    <row r="94" spans="1:8" ht="18.75" x14ac:dyDescent="0.25">
      <c r="A94" s="142">
        <v>93</v>
      </c>
      <c r="B94" s="185" t="s">
        <v>21</v>
      </c>
      <c r="C94" s="185" t="s">
        <v>451</v>
      </c>
      <c r="D94" s="186">
        <v>44769</v>
      </c>
      <c r="E94" s="187" t="s">
        <v>301</v>
      </c>
      <c r="F94" s="185" t="s">
        <v>63</v>
      </c>
      <c r="G94" s="189" t="s">
        <v>334</v>
      </c>
      <c r="H94" s="1">
        <v>34</v>
      </c>
    </row>
    <row r="95" spans="1:8" ht="18.75" x14ac:dyDescent="0.25">
      <c r="A95" s="142">
        <v>94</v>
      </c>
      <c r="B95" s="185" t="s">
        <v>21</v>
      </c>
      <c r="C95" s="185" t="s">
        <v>86</v>
      </c>
      <c r="D95" s="186">
        <v>44756</v>
      </c>
      <c r="E95" s="187" t="s">
        <v>277</v>
      </c>
      <c r="F95" s="185" t="s">
        <v>30</v>
      </c>
      <c r="G95" s="187" t="s">
        <v>452</v>
      </c>
      <c r="H95" s="1"/>
    </row>
    <row r="96" spans="1:8" ht="18.75" x14ac:dyDescent="0.25">
      <c r="A96" s="142">
        <v>95</v>
      </c>
      <c r="B96" s="185" t="s">
        <v>21</v>
      </c>
      <c r="C96" s="185" t="s">
        <v>453</v>
      </c>
      <c r="D96" s="186">
        <v>44763</v>
      </c>
      <c r="E96" s="187" t="s">
        <v>268</v>
      </c>
      <c r="F96" s="185" t="s">
        <v>38</v>
      </c>
      <c r="G96" s="189" t="s">
        <v>334</v>
      </c>
      <c r="H96" s="1">
        <v>35</v>
      </c>
    </row>
    <row r="97" spans="1:8" ht="18.75" x14ac:dyDescent="0.25">
      <c r="A97" s="142">
        <v>96</v>
      </c>
      <c r="B97" s="185" t="s">
        <v>74</v>
      </c>
      <c r="C97" s="185" t="s">
        <v>404</v>
      </c>
      <c r="D97" s="186">
        <v>44771</v>
      </c>
      <c r="E97" s="187" t="s">
        <v>277</v>
      </c>
      <c r="F97" s="185" t="s">
        <v>454</v>
      </c>
      <c r="G97" s="189" t="s">
        <v>334</v>
      </c>
      <c r="H97" s="1">
        <v>36</v>
      </c>
    </row>
    <row r="98" spans="1:8" ht="18.75" x14ac:dyDescent="0.25">
      <c r="A98" s="142">
        <v>97</v>
      </c>
      <c r="B98" s="185" t="s">
        <v>126</v>
      </c>
      <c r="C98" s="185" t="s">
        <v>127</v>
      </c>
      <c r="D98" s="186">
        <v>44768</v>
      </c>
      <c r="E98" s="187" t="s">
        <v>274</v>
      </c>
      <c r="F98" s="185" t="s">
        <v>454</v>
      </c>
      <c r="G98" s="185" t="s">
        <v>455</v>
      </c>
      <c r="H98" s="1"/>
    </row>
    <row r="99" spans="1:8" ht="18.75" x14ac:dyDescent="0.25">
      <c r="A99" s="142">
        <v>98</v>
      </c>
      <c r="B99" s="185" t="s">
        <v>43</v>
      </c>
      <c r="C99" s="185" t="s">
        <v>456</v>
      </c>
      <c r="D99" s="186">
        <v>44774</v>
      </c>
      <c r="E99" s="187" t="s">
        <v>273</v>
      </c>
      <c r="F99" s="185" t="s">
        <v>457</v>
      </c>
      <c r="G99" s="189" t="s">
        <v>334</v>
      </c>
      <c r="H99" s="1">
        <v>37</v>
      </c>
    </row>
    <row r="100" spans="1:8" ht="18.75" x14ac:dyDescent="0.25">
      <c r="A100" s="142">
        <v>99</v>
      </c>
      <c r="B100" s="185" t="s">
        <v>123</v>
      </c>
      <c r="C100" s="185" t="s">
        <v>458</v>
      </c>
      <c r="D100" s="186">
        <v>44775</v>
      </c>
      <c r="E100" s="187" t="s">
        <v>323</v>
      </c>
      <c r="F100" s="185" t="s">
        <v>30</v>
      </c>
      <c r="G100" s="185" t="s">
        <v>459</v>
      </c>
      <c r="H100" s="1"/>
    </row>
    <row r="101" spans="1:8" ht="18.75" x14ac:dyDescent="0.25">
      <c r="A101" s="142">
        <v>100</v>
      </c>
      <c r="B101" s="185" t="s">
        <v>123</v>
      </c>
      <c r="C101" s="185" t="s">
        <v>458</v>
      </c>
      <c r="D101" s="186">
        <v>44775</v>
      </c>
      <c r="E101" s="187" t="s">
        <v>323</v>
      </c>
      <c r="F101" s="185" t="s">
        <v>30</v>
      </c>
      <c r="G101" s="189" t="s">
        <v>460</v>
      </c>
      <c r="H101" s="1">
        <v>38</v>
      </c>
    </row>
    <row r="102" spans="1:8" ht="18.75" x14ac:dyDescent="0.25">
      <c r="A102" s="142">
        <v>101</v>
      </c>
      <c r="B102" s="185" t="s">
        <v>36</v>
      </c>
      <c r="C102" s="185" t="s">
        <v>129</v>
      </c>
      <c r="D102" s="186">
        <v>44785</v>
      </c>
      <c r="E102" s="187" t="s">
        <v>274</v>
      </c>
      <c r="F102" s="185" t="s">
        <v>63</v>
      </c>
      <c r="G102" s="185" t="s">
        <v>461</v>
      </c>
      <c r="H102" s="1"/>
    </row>
    <row r="103" spans="1:8" ht="18.75" x14ac:dyDescent="0.25">
      <c r="A103" s="142">
        <v>102</v>
      </c>
      <c r="B103" s="185" t="s">
        <v>123</v>
      </c>
      <c r="C103" s="185" t="s">
        <v>462</v>
      </c>
      <c r="D103" s="186">
        <v>44790</v>
      </c>
      <c r="E103" s="187" t="s">
        <v>277</v>
      </c>
      <c r="F103" s="185" t="s">
        <v>63</v>
      </c>
      <c r="G103" s="189" t="s">
        <v>460</v>
      </c>
      <c r="H103" s="1">
        <v>39</v>
      </c>
    </row>
    <row r="104" spans="1:8" ht="18.75" x14ac:dyDescent="0.25">
      <c r="A104" s="142">
        <v>103</v>
      </c>
      <c r="B104" s="185" t="s">
        <v>28</v>
      </c>
      <c r="C104" s="185" t="s">
        <v>438</v>
      </c>
      <c r="D104" s="186">
        <v>44795</v>
      </c>
      <c r="E104" s="187" t="s">
        <v>273</v>
      </c>
      <c r="F104" s="185" t="s">
        <v>63</v>
      </c>
      <c r="G104" s="185" t="s">
        <v>463</v>
      </c>
      <c r="H104" s="1"/>
    </row>
    <row r="105" spans="1:8" ht="18.75" x14ac:dyDescent="0.25">
      <c r="A105" s="142">
        <v>104</v>
      </c>
      <c r="B105" s="185" t="s">
        <v>36</v>
      </c>
      <c r="C105" s="185" t="s">
        <v>464</v>
      </c>
      <c r="D105" s="186">
        <v>44800</v>
      </c>
      <c r="E105" s="187" t="s">
        <v>274</v>
      </c>
      <c r="F105" s="185" t="s">
        <v>30</v>
      </c>
      <c r="G105" s="187" t="s">
        <v>465</v>
      </c>
      <c r="H105" s="1"/>
    </row>
    <row r="106" spans="1:8" ht="18.75" x14ac:dyDescent="0.25">
      <c r="A106" s="142">
        <v>105</v>
      </c>
      <c r="B106" s="185" t="s">
        <v>328</v>
      </c>
      <c r="C106" s="185" t="s">
        <v>466</v>
      </c>
      <c r="D106" s="186">
        <v>44806</v>
      </c>
      <c r="E106" s="187" t="s">
        <v>394</v>
      </c>
      <c r="F106" s="185" t="s">
        <v>153</v>
      </c>
      <c r="G106" s="185" t="s">
        <v>467</v>
      </c>
      <c r="H106" s="1"/>
    </row>
    <row r="107" spans="1:8" ht="18.75" x14ac:dyDescent="0.25">
      <c r="A107" s="142">
        <v>106</v>
      </c>
      <c r="B107" s="185" t="s">
        <v>76</v>
      </c>
      <c r="C107" s="185" t="s">
        <v>77</v>
      </c>
      <c r="D107" s="186">
        <v>44810</v>
      </c>
      <c r="E107" s="187" t="s">
        <v>277</v>
      </c>
      <c r="F107" s="185" t="s">
        <v>70</v>
      </c>
      <c r="G107" s="185" t="s">
        <v>468</v>
      </c>
      <c r="H107" s="1"/>
    </row>
    <row r="108" spans="1:8" ht="18.75" x14ac:dyDescent="0.25">
      <c r="A108" s="142">
        <v>107</v>
      </c>
      <c r="B108" s="185" t="s">
        <v>469</v>
      </c>
      <c r="C108" s="185" t="s">
        <v>470</v>
      </c>
      <c r="D108" s="186">
        <v>44816</v>
      </c>
      <c r="E108" s="187" t="s">
        <v>268</v>
      </c>
      <c r="F108" s="185" t="s">
        <v>38</v>
      </c>
      <c r="G108" s="185" t="s">
        <v>471</v>
      </c>
      <c r="H108" s="1"/>
    </row>
    <row r="109" spans="1:8" ht="18.75" x14ac:dyDescent="0.25">
      <c r="A109" s="142">
        <v>108</v>
      </c>
      <c r="B109" s="185" t="s">
        <v>21</v>
      </c>
      <c r="C109" s="185" t="s">
        <v>198</v>
      </c>
      <c r="D109" s="186">
        <v>44823</v>
      </c>
      <c r="E109" s="187" t="s">
        <v>273</v>
      </c>
      <c r="F109" s="185" t="s">
        <v>63</v>
      </c>
      <c r="G109" s="187" t="s">
        <v>472</v>
      </c>
      <c r="H109" s="1"/>
    </row>
    <row r="110" spans="1:8" ht="18.75" x14ac:dyDescent="0.25">
      <c r="A110" s="142">
        <v>109</v>
      </c>
      <c r="B110" s="185" t="s">
        <v>43</v>
      </c>
      <c r="C110" s="185" t="s">
        <v>473</v>
      </c>
      <c r="D110" s="186">
        <v>44826</v>
      </c>
      <c r="E110" s="187" t="s">
        <v>274</v>
      </c>
      <c r="F110" s="185" t="s">
        <v>30</v>
      </c>
      <c r="G110" s="185" t="s">
        <v>474</v>
      </c>
      <c r="H110" s="1"/>
    </row>
    <row r="111" spans="1:8" ht="18.75" x14ac:dyDescent="0.25">
      <c r="A111" s="142">
        <v>110</v>
      </c>
      <c r="B111" s="185" t="s">
        <v>76</v>
      </c>
      <c r="C111" s="185" t="s">
        <v>527</v>
      </c>
      <c r="D111" s="186">
        <v>44834</v>
      </c>
      <c r="E111" s="187" t="s">
        <v>277</v>
      </c>
      <c r="F111" s="185" t="s">
        <v>75</v>
      </c>
      <c r="G111" s="185" t="s">
        <v>528</v>
      </c>
      <c r="H111" s="1"/>
    </row>
    <row r="112" spans="1:8" ht="18.75" x14ac:dyDescent="0.25">
      <c r="A112" s="142">
        <v>111</v>
      </c>
      <c r="B112" s="185" t="s">
        <v>529</v>
      </c>
      <c r="C112" s="185" t="s">
        <v>24</v>
      </c>
      <c r="D112" s="186">
        <v>44844</v>
      </c>
      <c r="E112" s="187" t="s">
        <v>394</v>
      </c>
      <c r="F112" s="185" t="s">
        <v>25</v>
      </c>
      <c r="G112" s="185" t="s">
        <v>531</v>
      </c>
      <c r="H112" s="1"/>
    </row>
    <row r="113" spans="1:9" ht="18.75" x14ac:dyDescent="0.25">
      <c r="A113" s="142">
        <v>112</v>
      </c>
      <c r="B113" s="185" t="s">
        <v>36</v>
      </c>
      <c r="C113" s="185" t="s">
        <v>183</v>
      </c>
      <c r="D113" s="186">
        <v>44845</v>
      </c>
      <c r="E113" s="187" t="s">
        <v>273</v>
      </c>
      <c r="F113" s="185" t="s">
        <v>184</v>
      </c>
      <c r="G113" s="189" t="s">
        <v>536</v>
      </c>
      <c r="H113" s="1"/>
    </row>
    <row r="114" spans="1:9" ht="75" x14ac:dyDescent="0.25">
      <c r="A114" s="142">
        <v>113</v>
      </c>
      <c r="B114" s="185" t="s">
        <v>28</v>
      </c>
      <c r="C114" s="187" t="s">
        <v>538</v>
      </c>
      <c r="D114" s="186">
        <v>44847</v>
      </c>
      <c r="E114" s="187" t="s">
        <v>407</v>
      </c>
      <c r="F114" s="187" t="s">
        <v>537</v>
      </c>
      <c r="G114" s="189" t="s">
        <v>460</v>
      </c>
      <c r="H114" s="48"/>
    </row>
    <row r="115" spans="1:9" ht="18.75" x14ac:dyDescent="0.25">
      <c r="A115" s="142">
        <v>114</v>
      </c>
      <c r="B115" s="185" t="s">
        <v>328</v>
      </c>
      <c r="C115" s="185" t="s">
        <v>540</v>
      </c>
      <c r="D115" s="186">
        <v>44851</v>
      </c>
      <c r="E115" s="187" t="s">
        <v>268</v>
      </c>
      <c r="F115" s="185" t="s">
        <v>84</v>
      </c>
      <c r="G115" s="185" t="s">
        <v>541</v>
      </c>
      <c r="H115" s="1"/>
    </row>
    <row r="116" spans="1:9" ht="18.75" x14ac:dyDescent="0.25">
      <c r="A116" s="142">
        <v>115</v>
      </c>
      <c r="B116" s="185" t="s">
        <v>299</v>
      </c>
      <c r="C116" s="185" t="s">
        <v>561</v>
      </c>
      <c r="D116" s="186">
        <v>44866</v>
      </c>
      <c r="E116" s="187" t="s">
        <v>268</v>
      </c>
      <c r="F116" s="185" t="s">
        <v>562</v>
      </c>
      <c r="G116" s="185" t="s">
        <v>563</v>
      </c>
      <c r="H116" s="1"/>
    </row>
    <row r="117" spans="1:9" ht="18.75" x14ac:dyDescent="0.25">
      <c r="A117" s="142">
        <v>116</v>
      </c>
      <c r="B117" s="185" t="s">
        <v>21</v>
      </c>
      <c r="C117" s="185" t="s">
        <v>269</v>
      </c>
      <c r="D117" s="186">
        <v>44872</v>
      </c>
      <c r="E117" s="187" t="s">
        <v>268</v>
      </c>
      <c r="F117" s="185" t="s">
        <v>494</v>
      </c>
      <c r="G117" s="189" t="s">
        <v>334</v>
      </c>
      <c r="H117" s="1">
        <v>40</v>
      </c>
      <c r="I117" s="143">
        <v>2600</v>
      </c>
    </row>
    <row r="118" spans="1:9" ht="18.75" x14ac:dyDescent="0.25">
      <c r="A118" s="142">
        <v>117</v>
      </c>
      <c r="B118" s="185" t="s">
        <v>21</v>
      </c>
      <c r="C118" s="185" t="s">
        <v>215</v>
      </c>
      <c r="D118" s="186">
        <v>44872</v>
      </c>
      <c r="E118" s="187" t="s">
        <v>407</v>
      </c>
      <c r="F118" s="185" t="s">
        <v>492</v>
      </c>
      <c r="G118" s="189" t="s">
        <v>334</v>
      </c>
      <c r="H118" s="1">
        <v>41</v>
      </c>
      <c r="I118" s="143">
        <v>2600</v>
      </c>
    </row>
    <row r="119" spans="1:9" ht="18.75" x14ac:dyDescent="0.25">
      <c r="A119" s="142">
        <v>118</v>
      </c>
      <c r="B119" s="185" t="s">
        <v>28</v>
      </c>
      <c r="C119" s="185" t="s">
        <v>244</v>
      </c>
      <c r="D119" s="186">
        <v>44872</v>
      </c>
      <c r="E119" s="187" t="s">
        <v>407</v>
      </c>
      <c r="F119" s="185" t="s">
        <v>494</v>
      </c>
      <c r="G119" s="189" t="s">
        <v>334</v>
      </c>
      <c r="H119" s="1">
        <v>42</v>
      </c>
      <c r="I119" s="143">
        <v>1112</v>
      </c>
    </row>
    <row r="120" spans="1:9" ht="18.75" x14ac:dyDescent="0.25">
      <c r="A120" s="142">
        <v>119</v>
      </c>
      <c r="B120" s="185" t="s">
        <v>28</v>
      </c>
      <c r="C120" s="185" t="s">
        <v>214</v>
      </c>
      <c r="D120" s="186">
        <v>44872</v>
      </c>
      <c r="E120" s="187" t="s">
        <v>407</v>
      </c>
      <c r="F120" s="185" t="s">
        <v>492</v>
      </c>
      <c r="G120" s="189" t="s">
        <v>334</v>
      </c>
      <c r="H120" s="1">
        <v>43</v>
      </c>
      <c r="I120" s="143">
        <v>1112</v>
      </c>
    </row>
    <row r="121" spans="1:9" ht="18.75" x14ac:dyDescent="0.25">
      <c r="A121" s="142">
        <v>120</v>
      </c>
      <c r="B121" s="185" t="s">
        <v>347</v>
      </c>
      <c r="C121" s="185" t="s">
        <v>144</v>
      </c>
      <c r="D121" s="186">
        <v>44872</v>
      </c>
      <c r="E121" s="187" t="s">
        <v>323</v>
      </c>
      <c r="F121" s="185" t="s">
        <v>494</v>
      </c>
      <c r="G121" s="189" t="s">
        <v>334</v>
      </c>
      <c r="H121" s="1">
        <v>44</v>
      </c>
      <c r="I121" s="143">
        <v>2600</v>
      </c>
    </row>
    <row r="122" spans="1:9" ht="18.75" x14ac:dyDescent="0.25">
      <c r="A122" s="142">
        <v>121</v>
      </c>
      <c r="B122" s="185" t="s">
        <v>140</v>
      </c>
      <c r="C122" s="185" t="s">
        <v>141</v>
      </c>
      <c r="D122" s="186">
        <v>44872</v>
      </c>
      <c r="E122" s="187" t="s">
        <v>323</v>
      </c>
      <c r="F122" s="185" t="s">
        <v>497</v>
      </c>
      <c r="G122" s="189" t="s">
        <v>334</v>
      </c>
      <c r="H122" s="1">
        <v>45</v>
      </c>
      <c r="I122" s="143">
        <v>3600</v>
      </c>
    </row>
    <row r="123" spans="1:9" ht="18.75" x14ac:dyDescent="0.25">
      <c r="A123" s="142">
        <v>122</v>
      </c>
      <c r="B123" s="185" t="s">
        <v>21</v>
      </c>
      <c r="C123" s="185" t="s">
        <v>171</v>
      </c>
      <c r="D123" s="186">
        <v>44872</v>
      </c>
      <c r="E123" s="187" t="s">
        <v>394</v>
      </c>
      <c r="F123" s="185" t="s">
        <v>493</v>
      </c>
      <c r="G123" s="189" t="s">
        <v>334</v>
      </c>
      <c r="H123" s="1">
        <v>46</v>
      </c>
      <c r="I123" s="143">
        <v>2600</v>
      </c>
    </row>
    <row r="124" spans="1:9" ht="18.75" x14ac:dyDescent="0.25">
      <c r="A124" s="142">
        <v>123</v>
      </c>
      <c r="B124" s="185" t="s">
        <v>21</v>
      </c>
      <c r="C124" s="185" t="s">
        <v>50</v>
      </c>
      <c r="D124" s="186">
        <v>44872</v>
      </c>
      <c r="E124" s="187" t="s">
        <v>268</v>
      </c>
      <c r="F124" s="185" t="s">
        <v>493</v>
      </c>
      <c r="G124" s="189" t="s">
        <v>334</v>
      </c>
      <c r="H124" s="1">
        <v>47</v>
      </c>
      <c r="I124" s="143">
        <v>2600</v>
      </c>
    </row>
    <row r="125" spans="1:9" ht="18.75" x14ac:dyDescent="0.25">
      <c r="A125" s="142">
        <v>124</v>
      </c>
      <c r="B125" s="185" t="s">
        <v>565</v>
      </c>
      <c r="C125" s="185" t="s">
        <v>164</v>
      </c>
      <c r="D125" s="186">
        <v>44872</v>
      </c>
      <c r="E125" s="187" t="s">
        <v>394</v>
      </c>
      <c r="F125" s="185" t="s">
        <v>497</v>
      </c>
      <c r="G125" s="189" t="s">
        <v>334</v>
      </c>
      <c r="H125" s="1">
        <v>48</v>
      </c>
      <c r="I125" s="143">
        <v>24350.02</v>
      </c>
    </row>
    <row r="126" spans="1:9" ht="18.75" x14ac:dyDescent="0.25">
      <c r="A126" s="142">
        <v>125</v>
      </c>
      <c r="B126" s="185" t="s">
        <v>43</v>
      </c>
      <c r="C126" s="185" t="s">
        <v>99</v>
      </c>
      <c r="D126" s="186">
        <v>44872</v>
      </c>
      <c r="E126" s="187" t="s">
        <v>272</v>
      </c>
      <c r="F126" s="185" t="s">
        <v>95</v>
      </c>
      <c r="G126" s="189" t="s">
        <v>334</v>
      </c>
      <c r="H126" s="1">
        <v>49</v>
      </c>
      <c r="I126" s="143">
        <v>7690.76</v>
      </c>
    </row>
    <row r="127" spans="1:9" ht="18.75" x14ac:dyDescent="0.25">
      <c r="A127" s="142">
        <v>126</v>
      </c>
      <c r="B127" s="185" t="s">
        <v>21</v>
      </c>
      <c r="C127" s="185" t="s">
        <v>182</v>
      </c>
      <c r="D127" s="186">
        <v>44872</v>
      </c>
      <c r="E127" s="187" t="s">
        <v>273</v>
      </c>
      <c r="F127" s="185" t="s">
        <v>566</v>
      </c>
      <c r="G127" s="189" t="s">
        <v>334</v>
      </c>
      <c r="H127" s="1">
        <v>50</v>
      </c>
      <c r="I127" s="143">
        <v>6190.76</v>
      </c>
    </row>
    <row r="128" spans="1:9" ht="18.75" x14ac:dyDescent="0.25">
      <c r="A128" s="142">
        <v>127</v>
      </c>
      <c r="B128" s="185" t="s">
        <v>21</v>
      </c>
      <c r="C128" s="185" t="s">
        <v>120</v>
      </c>
      <c r="D128" s="186">
        <v>44872</v>
      </c>
      <c r="E128" s="187" t="s">
        <v>567</v>
      </c>
      <c r="F128" s="185" t="s">
        <v>566</v>
      </c>
      <c r="G128" s="189" t="s">
        <v>334</v>
      </c>
      <c r="H128" s="1">
        <v>51</v>
      </c>
      <c r="I128" s="143">
        <v>6190.76</v>
      </c>
    </row>
    <row r="129" spans="1:10" ht="18.75" x14ac:dyDescent="0.25">
      <c r="A129" s="142">
        <v>128</v>
      </c>
      <c r="B129" s="185" t="s">
        <v>28</v>
      </c>
      <c r="C129" s="185" t="s">
        <v>92</v>
      </c>
      <c r="D129" s="186">
        <v>44872</v>
      </c>
      <c r="E129" s="187" t="s">
        <v>272</v>
      </c>
      <c r="F129" s="185" t="s">
        <v>568</v>
      </c>
      <c r="G129" s="189" t="s">
        <v>334</v>
      </c>
      <c r="H129" s="1">
        <v>52</v>
      </c>
      <c r="I129" s="143">
        <v>6100.37</v>
      </c>
    </row>
    <row r="130" spans="1:10" ht="18.75" x14ac:dyDescent="0.25">
      <c r="A130" s="142">
        <v>129</v>
      </c>
      <c r="B130" s="185" t="s">
        <v>76</v>
      </c>
      <c r="C130" s="185" t="s">
        <v>77</v>
      </c>
      <c r="D130" s="186">
        <v>44872</v>
      </c>
      <c r="E130" s="187" t="s">
        <v>294</v>
      </c>
      <c r="F130" s="185" t="s">
        <v>282</v>
      </c>
      <c r="G130" s="189" t="s">
        <v>334</v>
      </c>
      <c r="H130" s="1">
        <v>53</v>
      </c>
      <c r="I130" s="143">
        <v>4100</v>
      </c>
    </row>
    <row r="131" spans="1:10" ht="18.75" x14ac:dyDescent="0.25">
      <c r="A131" s="142">
        <v>130</v>
      </c>
      <c r="B131" s="185" t="s">
        <v>21</v>
      </c>
      <c r="C131" s="185" t="s">
        <v>169</v>
      </c>
      <c r="D131" s="186">
        <v>44872</v>
      </c>
      <c r="E131" s="187" t="s">
        <v>394</v>
      </c>
      <c r="F131" s="185" t="s">
        <v>170</v>
      </c>
      <c r="G131" s="189" t="s">
        <v>334</v>
      </c>
      <c r="H131" s="1">
        <v>54</v>
      </c>
      <c r="I131" s="143">
        <v>6190.76</v>
      </c>
    </row>
    <row r="132" spans="1:10" ht="18.75" x14ac:dyDescent="0.25">
      <c r="A132" s="142">
        <v>131</v>
      </c>
      <c r="B132" s="185" t="s">
        <v>21</v>
      </c>
      <c r="C132" s="185" t="s">
        <v>148</v>
      </c>
      <c r="D132" s="186">
        <v>44872</v>
      </c>
      <c r="E132" s="187" t="s">
        <v>275</v>
      </c>
      <c r="F132" s="185" t="s">
        <v>569</v>
      </c>
      <c r="G132" s="189" t="s">
        <v>334</v>
      </c>
      <c r="H132" s="1">
        <v>55</v>
      </c>
      <c r="I132" s="143">
        <v>6190.76</v>
      </c>
    </row>
    <row r="133" spans="1:10" ht="18.75" x14ac:dyDescent="0.25">
      <c r="A133" s="142">
        <v>132</v>
      </c>
      <c r="B133" s="185" t="s">
        <v>54</v>
      </c>
      <c r="C133" s="185" t="s">
        <v>180</v>
      </c>
      <c r="D133" s="186">
        <v>44872</v>
      </c>
      <c r="E133" s="187" t="s">
        <v>273</v>
      </c>
      <c r="F133" s="185" t="s">
        <v>571</v>
      </c>
      <c r="G133" s="189" t="s">
        <v>334</v>
      </c>
      <c r="H133" s="1">
        <v>56</v>
      </c>
      <c r="I133" s="143">
        <v>7690.76</v>
      </c>
    </row>
    <row r="134" spans="1:10" ht="18.75" x14ac:dyDescent="0.25">
      <c r="A134" s="142">
        <v>133</v>
      </c>
      <c r="B134" s="185" t="s">
        <v>21</v>
      </c>
      <c r="C134" s="185" t="s">
        <v>167</v>
      </c>
      <c r="D134" s="186">
        <v>44872</v>
      </c>
      <c r="E134" s="187" t="s">
        <v>394</v>
      </c>
      <c r="F134" s="185" t="s">
        <v>168</v>
      </c>
      <c r="G134" s="189" t="s">
        <v>334</v>
      </c>
      <c r="H134" s="1">
        <v>57</v>
      </c>
      <c r="I134" s="143">
        <v>6190.76</v>
      </c>
    </row>
    <row r="135" spans="1:10" ht="18.75" x14ac:dyDescent="0.25">
      <c r="A135" s="142">
        <v>134</v>
      </c>
      <c r="B135" s="185" t="s">
        <v>68</v>
      </c>
      <c r="C135" s="185" t="s">
        <v>90</v>
      </c>
      <c r="D135" s="186">
        <v>44873</v>
      </c>
      <c r="E135" s="187" t="s">
        <v>277</v>
      </c>
      <c r="F135" s="185" t="s">
        <v>570</v>
      </c>
      <c r="G135" s="189" t="s">
        <v>334</v>
      </c>
      <c r="H135" s="1">
        <v>58</v>
      </c>
      <c r="I135" s="143">
        <v>2600</v>
      </c>
    </row>
    <row r="136" spans="1:10" ht="18.75" x14ac:dyDescent="0.25">
      <c r="A136" s="142">
        <v>135</v>
      </c>
      <c r="B136" s="185" t="s">
        <v>21</v>
      </c>
      <c r="C136" s="185" t="s">
        <v>155</v>
      </c>
      <c r="D136" s="186">
        <v>44873</v>
      </c>
      <c r="E136" s="187" t="s">
        <v>275</v>
      </c>
      <c r="F136" s="185" t="s">
        <v>156</v>
      </c>
      <c r="G136" s="185" t="s">
        <v>573</v>
      </c>
      <c r="H136" s="1"/>
      <c r="I136" s="143"/>
    </row>
    <row r="137" spans="1:10" ht="18.75" x14ac:dyDescent="0.25">
      <c r="A137" s="142">
        <v>136</v>
      </c>
      <c r="B137" s="185" t="s">
        <v>28</v>
      </c>
      <c r="C137" s="185" t="s">
        <v>575</v>
      </c>
      <c r="D137" s="186">
        <v>44852</v>
      </c>
      <c r="E137" s="187" t="s">
        <v>576</v>
      </c>
      <c r="F137" s="185" t="s">
        <v>570</v>
      </c>
      <c r="G137" s="189" t="s">
        <v>334</v>
      </c>
      <c r="H137" s="1">
        <v>59</v>
      </c>
      <c r="I137" s="143">
        <v>1112</v>
      </c>
    </row>
    <row r="138" spans="1:10" ht="18.75" x14ac:dyDescent="0.25">
      <c r="A138" s="142">
        <v>137</v>
      </c>
      <c r="B138" s="185" t="s">
        <v>68</v>
      </c>
      <c r="C138" s="185" t="s">
        <v>595</v>
      </c>
      <c r="D138" s="186">
        <v>44853</v>
      </c>
      <c r="E138" s="187" t="s">
        <v>323</v>
      </c>
      <c r="F138" s="185" t="s">
        <v>84</v>
      </c>
      <c r="G138" s="185" t="s">
        <v>596</v>
      </c>
      <c r="H138" s="1"/>
    </row>
    <row r="139" spans="1:10" ht="18.75" x14ac:dyDescent="0.25">
      <c r="A139" s="142">
        <v>138</v>
      </c>
      <c r="B139" s="185" t="s">
        <v>123</v>
      </c>
      <c r="C139" s="185" t="s">
        <v>533</v>
      </c>
      <c r="D139" s="186">
        <v>44844</v>
      </c>
      <c r="E139" s="187" t="s">
        <v>598</v>
      </c>
      <c r="F139" s="185" t="s">
        <v>125</v>
      </c>
      <c r="G139" s="185" t="s">
        <v>596</v>
      </c>
      <c r="H139" s="1"/>
      <c r="J139" s="62"/>
    </row>
    <row r="140" spans="1:10" ht="18.75" x14ac:dyDescent="0.25">
      <c r="A140" s="142">
        <v>139</v>
      </c>
      <c r="B140" s="185" t="s">
        <v>21</v>
      </c>
      <c r="C140" s="185" t="s">
        <v>543</v>
      </c>
      <c r="D140" s="186">
        <v>44851</v>
      </c>
      <c r="E140" s="187" t="s">
        <v>272</v>
      </c>
      <c r="F140" s="185" t="s">
        <v>506</v>
      </c>
      <c r="G140" s="185" t="s">
        <v>596</v>
      </c>
      <c r="H140" s="1"/>
    </row>
    <row r="141" spans="1:10" ht="18.75" x14ac:dyDescent="0.25">
      <c r="A141" s="142">
        <v>140</v>
      </c>
      <c r="B141" s="185" t="s">
        <v>28</v>
      </c>
      <c r="C141" s="185" t="s">
        <v>512</v>
      </c>
      <c r="D141" s="186">
        <v>44834</v>
      </c>
      <c r="E141" s="187" t="s">
        <v>277</v>
      </c>
      <c r="F141" s="185" t="s">
        <v>599</v>
      </c>
      <c r="G141" s="185" t="s">
        <v>596</v>
      </c>
      <c r="H141" s="1"/>
    </row>
    <row r="142" spans="1:10" ht="18.75" x14ac:dyDescent="0.25">
      <c r="A142" s="142">
        <v>141</v>
      </c>
      <c r="B142" s="185" t="s">
        <v>299</v>
      </c>
      <c r="C142" s="185" t="s">
        <v>470</v>
      </c>
      <c r="D142" s="186">
        <v>44882</v>
      </c>
      <c r="E142" s="187" t="s">
        <v>268</v>
      </c>
      <c r="F142" s="185" t="s">
        <v>562</v>
      </c>
      <c r="G142" s="185" t="s">
        <v>600</v>
      </c>
      <c r="H142" s="1"/>
    </row>
    <row r="143" spans="1:10" ht="18.75" x14ac:dyDescent="0.25">
      <c r="A143" s="142">
        <v>142</v>
      </c>
      <c r="B143" s="185" t="s">
        <v>21</v>
      </c>
      <c r="C143" s="185" t="s">
        <v>539</v>
      </c>
      <c r="D143" s="186">
        <v>44886</v>
      </c>
      <c r="E143" s="187" t="s">
        <v>268</v>
      </c>
      <c r="F143" s="185" t="s">
        <v>75</v>
      </c>
      <c r="G143" s="189" t="s">
        <v>334</v>
      </c>
      <c r="H143" s="1">
        <v>60</v>
      </c>
      <c r="I143" s="143">
        <v>2600</v>
      </c>
    </row>
    <row r="144" spans="1:10" ht="18.75" x14ac:dyDescent="0.3">
      <c r="A144" s="142">
        <v>143</v>
      </c>
      <c r="B144" s="185" t="s">
        <v>54</v>
      </c>
      <c r="C144" s="185" t="s">
        <v>602</v>
      </c>
      <c r="D144" s="186">
        <v>44882</v>
      </c>
      <c r="E144" s="187" t="s">
        <v>272</v>
      </c>
      <c r="F144" s="185" t="s">
        <v>603</v>
      </c>
      <c r="G144" s="185" t="s">
        <v>604</v>
      </c>
      <c r="H144" s="146"/>
    </row>
    <row r="145" spans="1:8" ht="18.75" x14ac:dyDescent="0.25">
      <c r="A145" s="142">
        <v>144</v>
      </c>
      <c r="B145" s="185" t="s">
        <v>607</v>
      </c>
      <c r="C145" s="185" t="s">
        <v>77</v>
      </c>
      <c r="D145" s="186">
        <v>44894</v>
      </c>
      <c r="E145" s="187" t="s">
        <v>277</v>
      </c>
      <c r="F145" s="185" t="s">
        <v>75</v>
      </c>
      <c r="G145" s="185" t="s">
        <v>608</v>
      </c>
      <c r="H145" s="1"/>
    </row>
    <row r="146" spans="1:8" ht="18.75" x14ac:dyDescent="0.25">
      <c r="A146" s="142">
        <v>145</v>
      </c>
      <c r="B146" s="185" t="s">
        <v>328</v>
      </c>
      <c r="C146" s="185" t="s">
        <v>86</v>
      </c>
      <c r="D146" s="185" t="s">
        <v>609</v>
      </c>
      <c r="E146" s="187" t="s">
        <v>277</v>
      </c>
      <c r="F146" s="185" t="s">
        <v>497</v>
      </c>
      <c r="G146" s="185" t="s">
        <v>610</v>
      </c>
      <c r="H146" s="1"/>
    </row>
    <row r="147" spans="1:8" ht="18.75" x14ac:dyDescent="0.25">
      <c r="A147" s="142">
        <v>146</v>
      </c>
      <c r="B147" s="185" t="s">
        <v>54</v>
      </c>
      <c r="C147" s="185" t="s">
        <v>611</v>
      </c>
      <c r="D147" s="186">
        <v>44902</v>
      </c>
      <c r="E147" s="187" t="s">
        <v>272</v>
      </c>
      <c r="F147" s="185" t="s">
        <v>494</v>
      </c>
      <c r="G147" s="185" t="s">
        <v>612</v>
      </c>
      <c r="H147" s="1"/>
    </row>
    <row r="148" spans="1:8" ht="18.75" x14ac:dyDescent="0.25">
      <c r="A148" s="142">
        <v>147</v>
      </c>
      <c r="B148" s="185" t="s">
        <v>43</v>
      </c>
      <c r="C148" s="185" t="s">
        <v>44</v>
      </c>
      <c r="D148" s="186">
        <v>44904</v>
      </c>
      <c r="E148" s="187" t="s">
        <v>268</v>
      </c>
      <c r="F148" s="185" t="s">
        <v>494</v>
      </c>
      <c r="G148" s="189" t="s">
        <v>613</v>
      </c>
      <c r="H148" s="1">
        <v>61</v>
      </c>
    </row>
    <row r="149" spans="1:8" ht="18.75" x14ac:dyDescent="0.25">
      <c r="A149" s="142">
        <v>148</v>
      </c>
      <c r="B149" s="185" t="s">
        <v>28</v>
      </c>
      <c r="C149" s="185" t="s">
        <v>246</v>
      </c>
      <c r="D149" s="186">
        <v>44904</v>
      </c>
      <c r="E149" s="187" t="s">
        <v>614</v>
      </c>
      <c r="F149" s="185" t="s">
        <v>494</v>
      </c>
      <c r="G149" s="189" t="s">
        <v>613</v>
      </c>
      <c r="H149" s="1">
        <v>62</v>
      </c>
    </row>
    <row r="150" spans="1:8" ht="18.75" x14ac:dyDescent="0.3">
      <c r="A150" s="142">
        <v>149</v>
      </c>
      <c r="B150" s="185" t="s">
        <v>54</v>
      </c>
      <c r="C150" s="185" t="s">
        <v>615</v>
      </c>
      <c r="D150" s="186">
        <v>44914</v>
      </c>
      <c r="E150" s="200" t="s">
        <v>700</v>
      </c>
      <c r="F150" s="201" t="s">
        <v>616</v>
      </c>
      <c r="G150" s="185" t="s">
        <v>712</v>
      </c>
      <c r="H150" s="1"/>
    </row>
    <row r="151" spans="1:8" ht="18.75" x14ac:dyDescent="0.3">
      <c r="A151" s="142">
        <v>150</v>
      </c>
      <c r="B151" s="185" t="s">
        <v>21</v>
      </c>
      <c r="C151" s="185" t="s">
        <v>618</v>
      </c>
      <c r="D151" s="186">
        <v>45281</v>
      </c>
      <c r="E151" s="200" t="s">
        <v>688</v>
      </c>
      <c r="F151" s="201" t="s">
        <v>697</v>
      </c>
      <c r="G151" s="185" t="s">
        <v>713</v>
      </c>
      <c r="H151" s="1"/>
    </row>
    <row r="152" spans="1:8" ht="18.75" x14ac:dyDescent="0.3">
      <c r="A152" s="142">
        <v>151</v>
      </c>
      <c r="B152" s="185" t="s">
        <v>711</v>
      </c>
      <c r="C152" s="185" t="s">
        <v>709</v>
      </c>
      <c r="D152" s="186">
        <v>44921</v>
      </c>
      <c r="E152" s="200" t="s">
        <v>275</v>
      </c>
      <c r="F152" s="201" t="s">
        <v>491</v>
      </c>
      <c r="G152" s="185" t="s">
        <v>619</v>
      </c>
      <c r="H152" s="145"/>
    </row>
    <row r="153" spans="1:8" ht="18.75" x14ac:dyDescent="0.3">
      <c r="A153" s="142">
        <v>152</v>
      </c>
      <c r="B153" s="185" t="s">
        <v>21</v>
      </c>
      <c r="C153" s="185" t="s">
        <v>708</v>
      </c>
      <c r="D153" s="186">
        <v>44922</v>
      </c>
      <c r="E153" s="200" t="s">
        <v>689</v>
      </c>
      <c r="F153" s="201" t="s">
        <v>692</v>
      </c>
      <c r="G153" s="189" t="s">
        <v>714</v>
      </c>
      <c r="H153" s="1">
        <v>63</v>
      </c>
    </row>
    <row r="154" spans="1:8" ht="18.75" x14ac:dyDescent="0.3">
      <c r="A154" s="142">
        <v>153</v>
      </c>
      <c r="B154" s="185" t="s">
        <v>21</v>
      </c>
      <c r="C154" s="185" t="s">
        <v>707</v>
      </c>
      <c r="D154" s="186">
        <v>44924</v>
      </c>
      <c r="E154" s="200" t="s">
        <v>268</v>
      </c>
      <c r="F154" s="201" t="s">
        <v>493</v>
      </c>
      <c r="G154" s="185" t="s">
        <v>621</v>
      </c>
      <c r="H154" s="1"/>
    </row>
    <row r="155" spans="1:8" ht="18.75" x14ac:dyDescent="0.3">
      <c r="A155" s="142">
        <v>154</v>
      </c>
      <c r="B155" s="185" t="s">
        <v>68</v>
      </c>
      <c r="C155" s="185" t="s">
        <v>595</v>
      </c>
      <c r="D155" s="186">
        <v>44924</v>
      </c>
      <c r="E155" s="200" t="s">
        <v>323</v>
      </c>
      <c r="F155" s="201" t="s">
        <v>493</v>
      </c>
      <c r="G155" s="185" t="s">
        <v>622</v>
      </c>
      <c r="H155" s="1"/>
    </row>
    <row r="156" spans="1:8" ht="18.75" x14ac:dyDescent="0.3">
      <c r="A156" s="142">
        <v>155</v>
      </c>
      <c r="B156" s="185" t="s">
        <v>328</v>
      </c>
      <c r="C156" s="185" t="s">
        <v>706</v>
      </c>
      <c r="D156" s="186">
        <v>44924</v>
      </c>
      <c r="E156" s="200" t="s">
        <v>690</v>
      </c>
      <c r="F156" s="201" t="s">
        <v>493</v>
      </c>
      <c r="G156" s="185" t="s">
        <v>625</v>
      </c>
      <c r="H156" s="1"/>
    </row>
    <row r="157" spans="1:8" ht="18.75" x14ac:dyDescent="0.3">
      <c r="A157" s="142">
        <v>156</v>
      </c>
      <c r="B157" s="185" t="s">
        <v>21</v>
      </c>
      <c r="C157" s="185" t="s">
        <v>705</v>
      </c>
      <c r="D157" s="186" t="s">
        <v>701</v>
      </c>
      <c r="E157" s="200" t="s">
        <v>691</v>
      </c>
      <c r="F157" s="201" t="s">
        <v>122</v>
      </c>
      <c r="G157" s="189" t="s">
        <v>715</v>
      </c>
      <c r="H157" s="1">
        <v>64</v>
      </c>
    </row>
    <row r="158" spans="1:8" ht="18.75" x14ac:dyDescent="0.3">
      <c r="A158" s="142">
        <v>157</v>
      </c>
      <c r="B158" s="185" t="s">
        <v>21</v>
      </c>
      <c r="C158" s="185" t="s">
        <v>623</v>
      </c>
      <c r="D158" s="186">
        <v>44925</v>
      </c>
      <c r="E158" s="200" t="s">
        <v>268</v>
      </c>
      <c r="F158" s="201" t="s">
        <v>122</v>
      </c>
      <c r="G158" s="185" t="s">
        <v>626</v>
      </c>
      <c r="H158" s="1"/>
    </row>
    <row r="159" spans="1:8" ht="18.75" x14ac:dyDescent="0.3">
      <c r="A159" s="142">
        <v>158</v>
      </c>
      <c r="B159" s="185" t="s">
        <v>21</v>
      </c>
      <c r="C159" s="185" t="s">
        <v>627</v>
      </c>
      <c r="D159" s="186">
        <v>44925</v>
      </c>
      <c r="E159" s="200" t="s">
        <v>271</v>
      </c>
      <c r="F159" s="201" t="s">
        <v>128</v>
      </c>
      <c r="G159" s="185" t="s">
        <v>628</v>
      </c>
      <c r="H159" s="145"/>
    </row>
    <row r="160" spans="1:8" ht="18.75" x14ac:dyDescent="0.3">
      <c r="A160" s="142">
        <v>159</v>
      </c>
      <c r="B160" s="185" t="s">
        <v>21</v>
      </c>
      <c r="C160" s="185" t="s">
        <v>710</v>
      </c>
      <c r="D160" s="186">
        <v>44928</v>
      </c>
      <c r="E160" s="200" t="s">
        <v>268</v>
      </c>
      <c r="F160" s="201" t="s">
        <v>494</v>
      </c>
      <c r="G160" s="185" t="s">
        <v>630</v>
      </c>
      <c r="H160" s="1"/>
    </row>
    <row r="161" spans="1:9" ht="18.75" x14ac:dyDescent="0.3">
      <c r="A161" s="142">
        <v>160</v>
      </c>
      <c r="B161" s="185" t="s">
        <v>21</v>
      </c>
      <c r="C161" s="185" t="s">
        <v>632</v>
      </c>
      <c r="D161" s="186">
        <v>44939</v>
      </c>
      <c r="E161" s="200" t="s">
        <v>273</v>
      </c>
      <c r="F161" s="201" t="s">
        <v>698</v>
      </c>
      <c r="G161" s="185" t="s">
        <v>633</v>
      </c>
      <c r="H161" s="1"/>
    </row>
    <row r="162" spans="1:9" ht="18.75" x14ac:dyDescent="0.3">
      <c r="A162" s="142">
        <v>161</v>
      </c>
      <c r="B162" s="185" t="s">
        <v>21</v>
      </c>
      <c r="C162" s="185" t="s">
        <v>634</v>
      </c>
      <c r="D162" s="186">
        <v>44939</v>
      </c>
      <c r="E162" s="200" t="s">
        <v>273</v>
      </c>
      <c r="F162" s="201" t="s">
        <v>697</v>
      </c>
      <c r="G162" s="185" t="s">
        <v>635</v>
      </c>
      <c r="H162" s="1"/>
    </row>
    <row r="163" spans="1:9" ht="18.75" x14ac:dyDescent="0.3">
      <c r="A163" s="142">
        <v>162</v>
      </c>
      <c r="B163" s="185" t="s">
        <v>328</v>
      </c>
      <c r="C163" s="185" t="s">
        <v>636</v>
      </c>
      <c r="D163" s="186">
        <v>44939</v>
      </c>
      <c r="E163" s="200" t="s">
        <v>273</v>
      </c>
      <c r="F163" s="201" t="s">
        <v>697</v>
      </c>
      <c r="G163" s="185" t="s">
        <v>637</v>
      </c>
      <c r="H163" s="1"/>
    </row>
    <row r="164" spans="1:9" ht="18.75" x14ac:dyDescent="0.3">
      <c r="A164" s="142">
        <v>163</v>
      </c>
      <c r="B164" s="185" t="s">
        <v>21</v>
      </c>
      <c r="C164" s="185" t="s">
        <v>638</v>
      </c>
      <c r="D164" s="186">
        <v>44939</v>
      </c>
      <c r="E164" s="200" t="s">
        <v>273</v>
      </c>
      <c r="F164" s="201" t="s">
        <v>506</v>
      </c>
      <c r="G164" s="185" t="s">
        <v>639</v>
      </c>
      <c r="H164" s="1"/>
    </row>
    <row r="165" spans="1:9" ht="18.75" x14ac:dyDescent="0.3">
      <c r="A165" s="142">
        <v>164</v>
      </c>
      <c r="B165" s="185" t="s">
        <v>126</v>
      </c>
      <c r="C165" s="185" t="s">
        <v>641</v>
      </c>
      <c r="D165" s="186">
        <v>44943</v>
      </c>
      <c r="E165" s="200" t="s">
        <v>642</v>
      </c>
      <c r="F165" s="201" t="s">
        <v>699</v>
      </c>
      <c r="G165" s="185" t="s">
        <v>643</v>
      </c>
      <c r="H165" s="154"/>
    </row>
    <row r="166" spans="1:9" ht="18.75" x14ac:dyDescent="0.3">
      <c r="A166" s="179">
        <v>165</v>
      </c>
      <c r="B166" s="185" t="s">
        <v>126</v>
      </c>
      <c r="C166" s="185" t="s">
        <v>127</v>
      </c>
      <c r="D166" s="186">
        <v>44945</v>
      </c>
      <c r="E166" s="200" t="s">
        <v>274</v>
      </c>
      <c r="F166" s="201" t="s">
        <v>128</v>
      </c>
      <c r="G166" s="189" t="s">
        <v>645</v>
      </c>
      <c r="H166" s="1">
        <v>65</v>
      </c>
    </row>
    <row r="167" spans="1:9" ht="18.75" x14ac:dyDescent="0.3">
      <c r="A167" s="179">
        <v>166</v>
      </c>
      <c r="B167" s="195" t="s">
        <v>126</v>
      </c>
      <c r="C167" s="195" t="s">
        <v>644</v>
      </c>
      <c r="D167" s="196">
        <v>44944</v>
      </c>
      <c r="E167" s="202" t="s">
        <v>407</v>
      </c>
      <c r="F167" s="203" t="s">
        <v>696</v>
      </c>
      <c r="G167" s="195" t="s">
        <v>716</v>
      </c>
      <c r="H167" s="180"/>
      <c r="I167" s="157"/>
    </row>
    <row r="168" spans="1:9" ht="18.75" x14ac:dyDescent="0.3">
      <c r="A168" s="179">
        <v>167</v>
      </c>
      <c r="B168" s="195" t="s">
        <v>43</v>
      </c>
      <c r="C168" s="195" t="s">
        <v>704</v>
      </c>
      <c r="D168" s="196">
        <v>44945</v>
      </c>
      <c r="E168" s="202" t="s">
        <v>274</v>
      </c>
      <c r="F168" s="203" t="s">
        <v>695</v>
      </c>
      <c r="G168" s="195" t="s">
        <v>717</v>
      </c>
      <c r="H168" s="156"/>
    </row>
    <row r="169" spans="1:9" ht="18.75" x14ac:dyDescent="0.3">
      <c r="A169" s="179">
        <v>168</v>
      </c>
      <c r="B169" s="195" t="s">
        <v>36</v>
      </c>
      <c r="C169" s="195" t="s">
        <v>703</v>
      </c>
      <c r="D169" s="196">
        <v>44945</v>
      </c>
      <c r="E169" s="202" t="s">
        <v>274</v>
      </c>
      <c r="F169" s="203" t="s">
        <v>30</v>
      </c>
      <c r="G169" s="198" t="s">
        <v>717</v>
      </c>
      <c r="H169" s="156">
        <v>66</v>
      </c>
    </row>
    <row r="170" spans="1:9" ht="18.75" x14ac:dyDescent="0.3">
      <c r="A170" s="179">
        <v>169</v>
      </c>
      <c r="B170" s="195" t="s">
        <v>21</v>
      </c>
      <c r="C170" s="195" t="s">
        <v>627</v>
      </c>
      <c r="D170" s="196">
        <v>44949</v>
      </c>
      <c r="E170" s="202" t="s">
        <v>407</v>
      </c>
      <c r="F170" s="203" t="s">
        <v>128</v>
      </c>
      <c r="G170" s="195" t="s">
        <v>721</v>
      </c>
      <c r="H170" s="156"/>
    </row>
    <row r="171" spans="1:9" ht="18.75" x14ac:dyDescent="0.3">
      <c r="A171" s="179">
        <v>170</v>
      </c>
      <c r="B171" s="195" t="s">
        <v>140</v>
      </c>
      <c r="C171" s="195" t="s">
        <v>649</v>
      </c>
      <c r="D171" s="196">
        <v>44950</v>
      </c>
      <c r="E171" s="202" t="s">
        <v>323</v>
      </c>
      <c r="F171" s="203" t="s">
        <v>492</v>
      </c>
      <c r="G171" s="195" t="s">
        <v>720</v>
      </c>
      <c r="H171" s="156"/>
    </row>
    <row r="172" spans="1:9" ht="18.75" x14ac:dyDescent="0.3">
      <c r="A172" s="179">
        <v>171</v>
      </c>
      <c r="B172" s="195" t="s">
        <v>21</v>
      </c>
      <c r="C172" s="195" t="s">
        <v>653</v>
      </c>
      <c r="D172" s="196">
        <v>44952</v>
      </c>
      <c r="E172" s="202" t="s">
        <v>268</v>
      </c>
      <c r="F172" s="203" t="s">
        <v>492</v>
      </c>
      <c r="G172" s="195" t="s">
        <v>719</v>
      </c>
      <c r="H172" s="156"/>
    </row>
    <row r="173" spans="1:9" ht="18.75" x14ac:dyDescent="0.3">
      <c r="A173" s="179">
        <v>172</v>
      </c>
      <c r="B173" s="195" t="s">
        <v>21</v>
      </c>
      <c r="C173" s="195" t="s">
        <v>654</v>
      </c>
      <c r="D173" s="196">
        <v>44957</v>
      </c>
      <c r="E173" s="202" t="s">
        <v>277</v>
      </c>
      <c r="F173" s="203" t="s">
        <v>30</v>
      </c>
      <c r="G173" s="195" t="s">
        <v>655</v>
      </c>
      <c r="H173" s="156"/>
    </row>
    <row r="174" spans="1:9" ht="18.75" x14ac:dyDescent="0.3">
      <c r="A174" s="179">
        <v>173</v>
      </c>
      <c r="B174" s="195" t="s">
        <v>68</v>
      </c>
      <c r="C174" s="195" t="s">
        <v>702</v>
      </c>
      <c r="D174" s="196">
        <v>44957</v>
      </c>
      <c r="E174" s="202" t="s">
        <v>274</v>
      </c>
      <c r="F174" s="203" t="s">
        <v>30</v>
      </c>
      <c r="G174" s="198" t="s">
        <v>656</v>
      </c>
      <c r="H174" s="156">
        <v>67</v>
      </c>
    </row>
    <row r="175" spans="1:9" ht="18.75" x14ac:dyDescent="0.3">
      <c r="A175" s="179">
        <v>174</v>
      </c>
      <c r="B175" s="195" t="s">
        <v>21</v>
      </c>
      <c r="C175" s="195" t="s">
        <v>657</v>
      </c>
      <c r="D175" s="196">
        <v>43683</v>
      </c>
      <c r="E175" s="202" t="s">
        <v>268</v>
      </c>
      <c r="F175" s="203" t="s">
        <v>497</v>
      </c>
      <c r="G175" s="195" t="s">
        <v>718</v>
      </c>
      <c r="H175" s="156"/>
    </row>
    <row r="176" spans="1:9" ht="18.75" x14ac:dyDescent="0.3">
      <c r="A176" s="179">
        <v>175</v>
      </c>
      <c r="B176" s="195" t="s">
        <v>36</v>
      </c>
      <c r="C176" s="195" t="s">
        <v>658</v>
      </c>
      <c r="D176" s="196">
        <v>44960</v>
      </c>
      <c r="E176" s="202" t="s">
        <v>301</v>
      </c>
      <c r="F176" s="203" t="s">
        <v>694</v>
      </c>
      <c r="G176" s="195" t="s">
        <v>659</v>
      </c>
      <c r="H176" s="156"/>
    </row>
    <row r="177" spans="1:8" ht="18.75" x14ac:dyDescent="0.3">
      <c r="A177" s="179">
        <v>176</v>
      </c>
      <c r="B177" s="195" t="s">
        <v>21</v>
      </c>
      <c r="C177" s="195" t="s">
        <v>660</v>
      </c>
      <c r="D177" s="196">
        <v>44965</v>
      </c>
      <c r="E177" s="202" t="s">
        <v>294</v>
      </c>
      <c r="F177" s="203" t="s">
        <v>693</v>
      </c>
      <c r="G177" s="195" t="s">
        <v>661</v>
      </c>
      <c r="H177" s="156"/>
    </row>
    <row r="178" spans="1:8" ht="18.75" x14ac:dyDescent="0.3">
      <c r="A178" s="179">
        <v>177</v>
      </c>
      <c r="B178" s="195" t="s">
        <v>328</v>
      </c>
      <c r="C178" s="195" t="s">
        <v>133</v>
      </c>
      <c r="D178" s="196">
        <v>44970</v>
      </c>
      <c r="E178" s="202" t="s">
        <v>323</v>
      </c>
      <c r="F178" s="203" t="s">
        <v>30</v>
      </c>
      <c r="G178" s="198" t="s">
        <v>662</v>
      </c>
      <c r="H178" s="156">
        <v>68</v>
      </c>
    </row>
    <row r="179" spans="1:8" ht="18.75" x14ac:dyDescent="0.25">
      <c r="A179" s="179">
        <v>178</v>
      </c>
      <c r="B179" s="195" t="s">
        <v>54</v>
      </c>
      <c r="C179" s="195" t="s">
        <v>602</v>
      </c>
      <c r="D179" s="196">
        <v>44971</v>
      </c>
      <c r="E179" s="197" t="s">
        <v>272</v>
      </c>
      <c r="F179" s="195" t="s">
        <v>520</v>
      </c>
      <c r="G179" s="195" t="s">
        <v>663</v>
      </c>
      <c r="H179" s="156"/>
    </row>
    <row r="180" spans="1:8" ht="18.75" x14ac:dyDescent="0.25">
      <c r="A180" s="179">
        <v>179</v>
      </c>
      <c r="B180" s="195" t="s">
        <v>68</v>
      </c>
      <c r="C180" s="195" t="s">
        <v>69</v>
      </c>
      <c r="D180" s="196">
        <v>44980</v>
      </c>
      <c r="E180" s="197" t="s">
        <v>70</v>
      </c>
      <c r="F180" s="195" t="s">
        <v>268</v>
      </c>
      <c r="G180" s="198" t="s">
        <v>671</v>
      </c>
      <c r="H180" s="156">
        <v>69</v>
      </c>
    </row>
    <row r="181" spans="1:8" ht="18.75" x14ac:dyDescent="0.25">
      <c r="A181" s="179">
        <v>180</v>
      </c>
      <c r="B181" s="195" t="s">
        <v>54</v>
      </c>
      <c r="C181" s="195" t="s">
        <v>611</v>
      </c>
      <c r="D181" s="196">
        <v>45005</v>
      </c>
      <c r="E181" s="197" t="s">
        <v>272</v>
      </c>
      <c r="F181" s="195" t="s">
        <v>38</v>
      </c>
      <c r="G181" s="198" t="s">
        <v>672</v>
      </c>
      <c r="H181" s="156">
        <v>70</v>
      </c>
    </row>
    <row r="182" spans="1:8" ht="18.75" x14ac:dyDescent="0.25">
      <c r="A182" s="179">
        <v>181</v>
      </c>
      <c r="B182" s="195" t="s">
        <v>43</v>
      </c>
      <c r="C182" s="195" t="s">
        <v>673</v>
      </c>
      <c r="D182" s="196">
        <v>45005</v>
      </c>
      <c r="E182" s="197" t="s">
        <v>268</v>
      </c>
      <c r="F182" s="195" t="s">
        <v>38</v>
      </c>
      <c r="G182" s="195" t="s">
        <v>674</v>
      </c>
      <c r="H182" s="156"/>
    </row>
    <row r="183" spans="1:8" ht="18.75" x14ac:dyDescent="0.25">
      <c r="A183" s="179">
        <v>182</v>
      </c>
      <c r="B183" s="195" t="s">
        <v>36</v>
      </c>
      <c r="C183" s="195" t="s">
        <v>678</v>
      </c>
      <c r="D183" s="196">
        <v>45034</v>
      </c>
      <c r="E183" s="197" t="s">
        <v>301</v>
      </c>
      <c r="F183" s="195" t="s">
        <v>542</v>
      </c>
      <c r="G183" s="199" t="s">
        <v>679</v>
      </c>
      <c r="H183" s="156"/>
    </row>
    <row r="184" spans="1:8" ht="18.75" x14ac:dyDescent="0.25">
      <c r="A184" s="179">
        <v>183</v>
      </c>
      <c r="B184" s="195" t="s">
        <v>21</v>
      </c>
      <c r="C184" s="195" t="s">
        <v>680</v>
      </c>
      <c r="D184" s="196">
        <v>45040</v>
      </c>
      <c r="E184" s="195" t="s">
        <v>301</v>
      </c>
      <c r="F184" s="195" t="s">
        <v>520</v>
      </c>
      <c r="G184" s="199" t="s">
        <v>681</v>
      </c>
      <c r="H184" s="156"/>
    </row>
    <row r="185" spans="1:8" ht="18.75" x14ac:dyDescent="0.25">
      <c r="A185" s="179">
        <v>184</v>
      </c>
      <c r="B185" s="195" t="s">
        <v>21</v>
      </c>
      <c r="C185" s="195" t="s">
        <v>685</v>
      </c>
      <c r="D185" s="196">
        <v>45055</v>
      </c>
      <c r="E185" s="197" t="s">
        <v>323</v>
      </c>
      <c r="F185" s="195" t="s">
        <v>497</v>
      </c>
      <c r="G185" s="195" t="s">
        <v>686</v>
      </c>
      <c r="H185" s="156"/>
    </row>
    <row r="186" spans="1:8" ht="18.75" x14ac:dyDescent="0.25">
      <c r="A186" s="179">
        <v>185</v>
      </c>
      <c r="B186" s="195" t="s">
        <v>36</v>
      </c>
      <c r="C186" s="195" t="s">
        <v>678</v>
      </c>
      <c r="D186" s="196">
        <v>45061</v>
      </c>
      <c r="E186" s="197" t="s">
        <v>275</v>
      </c>
      <c r="F186" s="195" t="s">
        <v>506</v>
      </c>
      <c r="G186" s="195" t="s">
        <v>687</v>
      </c>
      <c r="H186" s="156"/>
    </row>
    <row r="187" spans="1:8" ht="18.75" x14ac:dyDescent="0.25">
      <c r="A187" s="179">
        <v>186</v>
      </c>
      <c r="B187" s="195" t="s">
        <v>76</v>
      </c>
      <c r="C187" s="195" t="s">
        <v>724</v>
      </c>
      <c r="D187" s="196">
        <v>45063</v>
      </c>
      <c r="E187" s="197" t="s">
        <v>294</v>
      </c>
      <c r="F187" s="195" t="s">
        <v>75</v>
      </c>
      <c r="G187" s="195" t="s">
        <v>727</v>
      </c>
      <c r="H187" s="156"/>
    </row>
    <row r="188" spans="1:8" ht="18.75" x14ac:dyDescent="0.25">
      <c r="A188" s="179">
        <v>187</v>
      </c>
      <c r="B188" s="195" t="s">
        <v>43</v>
      </c>
      <c r="C188" s="195" t="s">
        <v>728</v>
      </c>
      <c r="D188" s="196">
        <v>45090</v>
      </c>
      <c r="E188" s="197" t="s">
        <v>407</v>
      </c>
      <c r="F188" s="195" t="s">
        <v>492</v>
      </c>
      <c r="G188" s="195" t="s">
        <v>729</v>
      </c>
      <c r="H188" s="156"/>
    </row>
    <row r="189" spans="1:8" ht="18.75" x14ac:dyDescent="0.25">
      <c r="A189" s="215">
        <v>188</v>
      </c>
      <c r="B189" s="195" t="s">
        <v>43</v>
      </c>
      <c r="C189" s="195" t="s">
        <v>730</v>
      </c>
      <c r="D189" s="196">
        <v>45097</v>
      </c>
      <c r="E189" s="197" t="s">
        <v>407</v>
      </c>
      <c r="F189" s="195" t="s">
        <v>731</v>
      </c>
      <c r="G189" s="195" t="s">
        <v>732</v>
      </c>
      <c r="H189" s="156"/>
    </row>
    <row r="190" spans="1:8" ht="18.75" x14ac:dyDescent="0.25">
      <c r="A190" s="215">
        <v>189</v>
      </c>
      <c r="B190" s="195" t="s">
        <v>43</v>
      </c>
      <c r="C190" s="195" t="s">
        <v>118</v>
      </c>
      <c r="D190" s="196">
        <v>45098</v>
      </c>
      <c r="E190" s="197" t="s">
        <v>274</v>
      </c>
      <c r="F190" s="195" t="s">
        <v>731</v>
      </c>
      <c r="G190" s="198" t="s">
        <v>733</v>
      </c>
      <c r="H190" s="156"/>
    </row>
    <row r="191" spans="1:8" ht="18.75" x14ac:dyDescent="0.25">
      <c r="A191" s="215">
        <v>190</v>
      </c>
      <c r="B191" s="195" t="s">
        <v>734</v>
      </c>
      <c r="C191" s="195" t="s">
        <v>735</v>
      </c>
      <c r="D191" s="196">
        <v>45098</v>
      </c>
      <c r="E191" s="197" t="s">
        <v>268</v>
      </c>
      <c r="F191" s="195" t="s">
        <v>487</v>
      </c>
      <c r="G191" s="195" t="s">
        <v>736</v>
      </c>
      <c r="H191" s="156"/>
    </row>
    <row r="192" spans="1:8" ht="18.75" x14ac:dyDescent="0.25">
      <c r="A192" s="215">
        <v>191</v>
      </c>
      <c r="B192" s="195" t="s">
        <v>36</v>
      </c>
      <c r="C192" s="195" t="s">
        <v>37</v>
      </c>
      <c r="D192" s="196">
        <v>45098</v>
      </c>
      <c r="E192" s="197" t="s">
        <v>268</v>
      </c>
      <c r="F192" s="195" t="s">
        <v>737</v>
      </c>
      <c r="G192" s="195" t="s">
        <v>738</v>
      </c>
      <c r="H192" s="156"/>
    </row>
    <row r="193" spans="1:14" ht="18.75" x14ac:dyDescent="0.25">
      <c r="A193" s="215">
        <v>192</v>
      </c>
      <c r="B193" s="216" t="s">
        <v>21</v>
      </c>
      <c r="C193" s="216" t="s">
        <v>739</v>
      </c>
      <c r="D193" s="217">
        <v>45096</v>
      </c>
      <c r="E193" s="218" t="s">
        <v>275</v>
      </c>
      <c r="F193" s="216" t="s">
        <v>84</v>
      </c>
      <c r="G193" s="216" t="s">
        <v>740</v>
      </c>
      <c r="H193" s="219"/>
    </row>
    <row r="194" spans="1:14" ht="18.75" x14ac:dyDescent="0.25">
      <c r="A194" s="155">
        <v>193</v>
      </c>
      <c r="B194" s="195" t="s">
        <v>43</v>
      </c>
      <c r="C194" s="195" t="s">
        <v>741</v>
      </c>
      <c r="D194" s="196">
        <v>45124</v>
      </c>
      <c r="E194" s="197" t="s">
        <v>274</v>
      </c>
      <c r="F194" s="195" t="s">
        <v>487</v>
      </c>
      <c r="G194" s="198" t="s">
        <v>742</v>
      </c>
      <c r="H194" s="156"/>
    </row>
    <row r="195" spans="1:14" ht="18.75" x14ac:dyDescent="0.25">
      <c r="A195" s="155">
        <v>194</v>
      </c>
      <c r="B195" s="195" t="s">
        <v>43</v>
      </c>
      <c r="C195" s="195" t="s">
        <v>115</v>
      </c>
      <c r="D195" s="196">
        <v>45124</v>
      </c>
      <c r="E195" s="197" t="s">
        <v>274</v>
      </c>
      <c r="F195" s="195" t="s">
        <v>731</v>
      </c>
      <c r="G195" s="198" t="s">
        <v>743</v>
      </c>
      <c r="H195" s="156"/>
    </row>
    <row r="196" spans="1:14" ht="18.75" x14ac:dyDescent="0.25">
      <c r="A196" s="155">
        <v>195</v>
      </c>
      <c r="B196" s="185" t="s">
        <v>299</v>
      </c>
      <c r="C196" s="185" t="s">
        <v>124</v>
      </c>
      <c r="D196" s="186">
        <v>45124</v>
      </c>
      <c r="E196" s="197" t="s">
        <v>274</v>
      </c>
      <c r="F196" s="185" t="s">
        <v>506</v>
      </c>
      <c r="G196" s="198" t="s">
        <v>744</v>
      </c>
      <c r="H196" s="156"/>
    </row>
    <row r="197" spans="1:14" ht="18.75" x14ac:dyDescent="0.25">
      <c r="A197" s="155">
        <v>196</v>
      </c>
      <c r="B197" s="185" t="s">
        <v>36</v>
      </c>
      <c r="C197" s="185" t="s">
        <v>129</v>
      </c>
      <c r="D197" s="186">
        <v>45124</v>
      </c>
      <c r="E197" s="197" t="s">
        <v>274</v>
      </c>
      <c r="F197" s="185" t="s">
        <v>487</v>
      </c>
      <c r="G197" s="189" t="s">
        <v>745</v>
      </c>
      <c r="H197" s="156"/>
    </row>
    <row r="198" spans="1:14" ht="18.75" x14ac:dyDescent="0.3">
      <c r="A198" s="155">
        <v>197</v>
      </c>
      <c r="B198" s="195" t="s">
        <v>43</v>
      </c>
      <c r="C198" s="195" t="s">
        <v>746</v>
      </c>
      <c r="D198" s="196">
        <v>45124</v>
      </c>
      <c r="E198" s="202" t="s">
        <v>323</v>
      </c>
      <c r="F198" s="195" t="s">
        <v>731</v>
      </c>
      <c r="G198" s="195" t="s">
        <v>747</v>
      </c>
      <c r="H198" s="156"/>
    </row>
    <row r="199" spans="1:14" ht="18.75" x14ac:dyDescent="0.3">
      <c r="A199" s="155">
        <v>198</v>
      </c>
      <c r="B199" s="195" t="s">
        <v>140</v>
      </c>
      <c r="C199" s="195" t="s">
        <v>748</v>
      </c>
      <c r="D199" s="196">
        <v>45124</v>
      </c>
      <c r="E199" s="202" t="s">
        <v>294</v>
      </c>
      <c r="F199" s="195" t="s">
        <v>520</v>
      </c>
      <c r="G199" s="195" t="s">
        <v>749</v>
      </c>
      <c r="H199" s="156"/>
    </row>
    <row r="200" spans="1:14" ht="18.75" x14ac:dyDescent="0.3">
      <c r="A200" s="155">
        <v>199</v>
      </c>
      <c r="B200" s="195" t="s">
        <v>750</v>
      </c>
      <c r="C200" s="195" t="s">
        <v>751</v>
      </c>
      <c r="D200" s="196">
        <v>45124</v>
      </c>
      <c r="E200" s="202" t="s">
        <v>323</v>
      </c>
      <c r="F200" s="195" t="s">
        <v>506</v>
      </c>
      <c r="G200" s="195" t="s">
        <v>752</v>
      </c>
      <c r="H200" s="156"/>
    </row>
    <row r="201" spans="1:14" ht="18.75" x14ac:dyDescent="0.3">
      <c r="A201" s="155">
        <v>200</v>
      </c>
      <c r="B201" s="237" t="s">
        <v>28</v>
      </c>
      <c r="C201" s="237" t="s">
        <v>756</v>
      </c>
      <c r="D201" s="238">
        <v>45162</v>
      </c>
      <c r="E201" s="239" t="s">
        <v>294</v>
      </c>
      <c r="F201" s="237" t="s">
        <v>193</v>
      </c>
      <c r="G201" s="240" t="s">
        <v>757</v>
      </c>
      <c r="H201" s="234"/>
      <c r="I201" s="3" t="s">
        <v>17</v>
      </c>
      <c r="K201" t="s">
        <v>114</v>
      </c>
      <c r="L201" t="s">
        <v>108</v>
      </c>
      <c r="M201" s="235">
        <v>42570</v>
      </c>
      <c r="N201" t="s">
        <v>597</v>
      </c>
    </row>
    <row r="202" spans="1:14" ht="18.75" x14ac:dyDescent="0.25">
      <c r="A202" s="155">
        <v>201</v>
      </c>
      <c r="B202" s="195" t="s">
        <v>21</v>
      </c>
      <c r="C202" s="195" t="s">
        <v>106</v>
      </c>
      <c r="D202" s="196">
        <v>45187</v>
      </c>
      <c r="E202" s="197" t="s">
        <v>272</v>
      </c>
      <c r="F202" s="195" t="s">
        <v>497</v>
      </c>
      <c r="G202" s="198" t="s">
        <v>760</v>
      </c>
      <c r="H202" s="156"/>
    </row>
    <row r="203" spans="1:14" ht="18.75" x14ac:dyDescent="0.25">
      <c r="A203" s="155">
        <v>202</v>
      </c>
      <c r="B203" s="195" t="s">
        <v>734</v>
      </c>
      <c r="C203" s="195" t="s">
        <v>763</v>
      </c>
      <c r="D203" s="196">
        <v>45134</v>
      </c>
      <c r="E203" s="197" t="s">
        <v>301</v>
      </c>
      <c r="F203" s="195" t="s">
        <v>520</v>
      </c>
      <c r="G203" s="195" t="s">
        <v>761</v>
      </c>
      <c r="H203" s="156"/>
    </row>
    <row r="204" spans="1:14" ht="18.75" x14ac:dyDescent="0.25">
      <c r="A204" s="155">
        <v>203</v>
      </c>
      <c r="B204" s="195" t="s">
        <v>36</v>
      </c>
      <c r="C204" s="195" t="s">
        <v>678</v>
      </c>
      <c r="D204" s="196">
        <v>45061</v>
      </c>
      <c r="E204" s="197" t="s">
        <v>301</v>
      </c>
      <c r="F204" s="195" t="s">
        <v>506</v>
      </c>
      <c r="G204" s="195" t="s">
        <v>762</v>
      </c>
      <c r="H204" s="156"/>
    </row>
    <row r="205" spans="1:14" ht="18.75" x14ac:dyDescent="0.25">
      <c r="A205" s="155">
        <v>204</v>
      </c>
      <c r="B205" s="195" t="s">
        <v>21</v>
      </c>
      <c r="C205" s="195" t="s">
        <v>765</v>
      </c>
      <c r="D205" s="196">
        <v>45200</v>
      </c>
      <c r="E205" s="197" t="s">
        <v>294</v>
      </c>
      <c r="F205" s="195" t="s">
        <v>84</v>
      </c>
      <c r="G205" s="195" t="s">
        <v>766</v>
      </c>
      <c r="H205" s="156"/>
    </row>
    <row r="206" spans="1:14" ht="18.75" x14ac:dyDescent="0.25">
      <c r="A206" s="155">
        <v>205</v>
      </c>
      <c r="B206" s="195" t="s">
        <v>21</v>
      </c>
      <c r="C206" s="195" t="s">
        <v>767</v>
      </c>
      <c r="D206" s="196">
        <v>45237</v>
      </c>
      <c r="E206" s="197" t="s">
        <v>294</v>
      </c>
      <c r="F206" s="195" t="s">
        <v>84</v>
      </c>
      <c r="G206" s="195" t="s">
        <v>768</v>
      </c>
      <c r="H206" s="156"/>
    </row>
    <row r="207" spans="1:14" ht="18.75" x14ac:dyDescent="0.3">
      <c r="A207" s="155">
        <v>206</v>
      </c>
      <c r="B207" s="237" t="s">
        <v>23</v>
      </c>
      <c r="C207" s="237" t="s">
        <v>769</v>
      </c>
      <c r="D207" s="238">
        <v>45257</v>
      </c>
      <c r="E207" s="239" t="s">
        <v>770</v>
      </c>
      <c r="F207" s="237" t="s">
        <v>542</v>
      </c>
      <c r="G207" s="237" t="s">
        <v>771</v>
      </c>
      <c r="H207" s="156"/>
    </row>
    <row r="208" spans="1:14" ht="18.75" x14ac:dyDescent="0.3">
      <c r="A208" s="155">
        <v>207</v>
      </c>
      <c r="B208" s="237" t="s">
        <v>264</v>
      </c>
      <c r="C208" s="237" t="s">
        <v>772</v>
      </c>
      <c r="D208" s="238">
        <v>44879</v>
      </c>
      <c r="E208" s="239" t="s">
        <v>642</v>
      </c>
      <c r="F208" s="237" t="s">
        <v>773</v>
      </c>
      <c r="G208" s="237" t="s">
        <v>774</v>
      </c>
      <c r="H208" s="156"/>
    </row>
    <row r="209" spans="1:8" x14ac:dyDescent="0.25">
      <c r="A209" s="155"/>
      <c r="B209" s="156"/>
      <c r="C209" s="155"/>
      <c r="D209" s="182"/>
      <c r="E209" s="181"/>
      <c r="F209" s="155"/>
      <c r="G209" s="155"/>
      <c r="H209" s="156"/>
    </row>
    <row r="210" spans="1:8" x14ac:dyDescent="0.25">
      <c r="A210" s="155"/>
      <c r="B210" s="156"/>
      <c r="C210" s="155"/>
      <c r="D210" s="182"/>
      <c r="E210" s="181"/>
      <c r="F210" s="155"/>
      <c r="G210" s="155"/>
      <c r="H210" s="156"/>
    </row>
    <row r="211" spans="1:8" x14ac:dyDescent="0.25">
      <c r="A211" s="155"/>
      <c r="B211" s="156"/>
      <c r="C211" s="155"/>
      <c r="D211" s="182"/>
      <c r="E211" s="181"/>
      <c r="F211" s="155"/>
      <c r="G211" s="155"/>
      <c r="H211" s="156"/>
    </row>
    <row r="212" spans="1:8" x14ac:dyDescent="0.25">
      <c r="A212" s="155"/>
      <c r="B212" s="156"/>
      <c r="C212" s="155"/>
      <c r="D212" s="182"/>
      <c r="E212" s="181"/>
      <c r="F212" s="155"/>
      <c r="G212" s="155"/>
      <c r="H212" s="156"/>
    </row>
    <row r="213" spans="1:8" x14ac:dyDescent="0.25">
      <c r="A213" s="155"/>
      <c r="B213" s="156"/>
      <c r="C213" s="155"/>
      <c r="D213" s="182"/>
      <c r="E213" s="181"/>
      <c r="F213" s="155"/>
      <c r="G213" s="155"/>
      <c r="H213" s="156"/>
    </row>
    <row r="214" spans="1:8" x14ac:dyDescent="0.25">
      <c r="A214" s="155"/>
      <c r="B214" s="156"/>
      <c r="C214" s="155"/>
      <c r="D214" s="182"/>
      <c r="E214" s="181"/>
      <c r="F214" s="155"/>
      <c r="G214" s="155"/>
      <c r="H214" s="156"/>
    </row>
    <row r="215" spans="1:8" x14ac:dyDescent="0.25">
      <c r="A215" s="155"/>
      <c r="B215" s="156"/>
      <c r="C215" s="155"/>
      <c r="D215" s="182"/>
      <c r="E215" s="181"/>
      <c r="F215" s="155"/>
      <c r="G215" s="155"/>
      <c r="H215" s="156"/>
    </row>
  </sheetData>
  <mergeCells count="1">
    <mergeCell ref="A1:G1"/>
  </mergeCells>
  <conditionalFormatting sqref="B33">
    <cfRule type="cellIs" dxfId="1" priority="2" operator="equal">
      <formula>""</formula>
    </cfRule>
  </conditionalFormatting>
  <conditionalFormatting sqref="G108">
    <cfRule type="cellIs" dxfId="0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96"/>
  <sheetViews>
    <sheetView topLeftCell="B79" workbookViewId="0">
      <selection activeCell="I112" sqref="I112"/>
    </sheetView>
  </sheetViews>
  <sheetFormatPr defaultRowHeight="15" x14ac:dyDescent="0.25"/>
  <cols>
    <col min="1" max="1" width="2.140625" customWidth="1"/>
    <col min="3" max="3" width="10.5703125" customWidth="1"/>
    <col min="6" max="6" width="3.42578125" customWidth="1"/>
    <col min="8" max="8" width="25.42578125" customWidth="1"/>
    <col min="9" max="9" width="23" customWidth="1"/>
    <col min="10" max="10" width="24" customWidth="1"/>
    <col min="12" max="12" width="10.28515625" customWidth="1"/>
    <col min="13" max="14" width="16.140625" customWidth="1"/>
    <col min="15" max="15" width="2.140625" customWidth="1"/>
    <col min="17" max="17" width="5.7109375" customWidth="1"/>
    <col min="18" max="18" width="16.42578125" bestFit="1" customWidth="1"/>
    <col min="19" max="19" width="9.140625" customWidth="1"/>
    <col min="25" max="25" width="1.7109375" customWidth="1"/>
  </cols>
  <sheetData>
    <row r="3" spans="2:25" ht="15.75" x14ac:dyDescent="0.25">
      <c r="B3" s="306" t="s">
        <v>266</v>
      </c>
      <c r="C3" s="307"/>
      <c r="D3" s="308" t="s">
        <v>475</v>
      </c>
      <c r="E3" s="309"/>
      <c r="F3" s="310"/>
      <c r="G3" s="308" t="s">
        <v>476</v>
      </c>
      <c r="H3" s="310"/>
      <c r="I3" s="5" t="s">
        <v>477</v>
      </c>
      <c r="J3" s="5" t="s">
        <v>478</v>
      </c>
      <c r="K3" s="308" t="s">
        <v>7</v>
      </c>
      <c r="L3" s="310"/>
      <c r="M3" s="4" t="s">
        <v>479</v>
      </c>
      <c r="N3" s="308" t="s">
        <v>480</v>
      </c>
      <c r="O3" s="310"/>
      <c r="P3" s="308" t="s">
        <v>481</v>
      </c>
      <c r="Q3" s="310"/>
      <c r="R3" s="308" t="s">
        <v>482</v>
      </c>
      <c r="S3" s="310"/>
      <c r="T3" s="314" t="s">
        <v>483</v>
      </c>
      <c r="U3" s="315"/>
      <c r="V3" s="315"/>
      <c r="W3" s="315"/>
      <c r="X3" s="315"/>
      <c r="Y3" s="316"/>
    </row>
    <row r="4" spans="2:25" ht="18.75" customHeight="1" x14ac:dyDescent="0.25">
      <c r="B4" s="311" t="s">
        <v>268</v>
      </c>
      <c r="C4" s="313"/>
      <c r="D4" s="350" t="s">
        <v>558</v>
      </c>
      <c r="E4" s="351"/>
      <c r="F4" s="352"/>
      <c r="G4" s="350" t="s">
        <v>548</v>
      </c>
      <c r="H4" s="352"/>
      <c r="I4" s="6" t="s">
        <v>484</v>
      </c>
      <c r="J4" s="6" t="s">
        <v>485</v>
      </c>
      <c r="K4" s="319">
        <v>3590.76</v>
      </c>
      <c r="L4" s="299"/>
      <c r="M4" s="7">
        <v>1</v>
      </c>
      <c r="N4" s="300">
        <v>83790.759999999995</v>
      </c>
      <c r="O4" s="301"/>
      <c r="P4" s="348">
        <v>1416.66</v>
      </c>
      <c r="Q4" s="349"/>
      <c r="R4" s="304"/>
      <c r="S4" s="362"/>
      <c r="T4" s="350" t="s">
        <v>486</v>
      </c>
      <c r="U4" s="351"/>
      <c r="V4" s="351"/>
      <c r="W4" s="351"/>
      <c r="X4" s="351"/>
      <c r="Y4" s="352"/>
    </row>
    <row r="5" spans="2:25" ht="18.75" customHeight="1" x14ac:dyDescent="0.25">
      <c r="B5" s="311"/>
      <c r="C5" s="313"/>
      <c r="D5" s="350" t="s">
        <v>556</v>
      </c>
      <c r="E5" s="351"/>
      <c r="F5" s="352"/>
      <c r="G5" s="350" t="s">
        <v>557</v>
      </c>
      <c r="H5" s="352"/>
      <c r="I5" s="6" t="s">
        <v>484</v>
      </c>
      <c r="J5" s="6" t="s">
        <v>485</v>
      </c>
      <c r="K5" s="286"/>
      <c r="L5" s="288"/>
      <c r="M5" s="8"/>
      <c r="N5" s="286"/>
      <c r="O5" s="288"/>
      <c r="P5" s="354">
        <v>3116.66</v>
      </c>
      <c r="Q5" s="355"/>
      <c r="R5" s="304"/>
      <c r="S5" s="362"/>
      <c r="T5" s="350" t="s">
        <v>486</v>
      </c>
      <c r="U5" s="351"/>
      <c r="V5" s="351"/>
      <c r="W5" s="351"/>
      <c r="X5" s="351"/>
      <c r="Y5" s="352"/>
    </row>
    <row r="6" spans="2:25" ht="18.75" customHeight="1" x14ac:dyDescent="0.25">
      <c r="B6" s="311"/>
      <c r="C6" s="313"/>
      <c r="D6" s="350" t="s">
        <v>558</v>
      </c>
      <c r="E6" s="351"/>
      <c r="F6" s="352"/>
      <c r="G6" s="350" t="s">
        <v>564</v>
      </c>
      <c r="H6" s="352"/>
      <c r="I6" s="6" t="s">
        <v>484</v>
      </c>
      <c r="J6" s="6" t="s">
        <v>485</v>
      </c>
      <c r="K6" s="286"/>
      <c r="L6" s="288"/>
      <c r="M6" s="8"/>
      <c r="N6" s="286"/>
      <c r="O6" s="288"/>
      <c r="P6" s="348">
        <v>850</v>
      </c>
      <c r="Q6" s="349"/>
      <c r="R6" s="304">
        <f>N4-P4-P5-P6</f>
        <v>78407.439999999988</v>
      </c>
      <c r="S6" s="362"/>
      <c r="T6" s="350" t="s">
        <v>486</v>
      </c>
      <c r="U6" s="351"/>
      <c r="V6" s="351"/>
      <c r="W6" s="351"/>
      <c r="X6" s="351"/>
      <c r="Y6" s="352"/>
    </row>
    <row r="7" spans="2:25" ht="18.75" customHeight="1" x14ac:dyDescent="0.25">
      <c r="B7" s="311"/>
      <c r="C7" s="313"/>
      <c r="D7" s="295"/>
      <c r="E7" s="296"/>
      <c r="F7" s="297"/>
      <c r="G7" s="286"/>
      <c r="H7" s="288"/>
      <c r="I7" s="10"/>
      <c r="J7" s="10"/>
      <c r="K7" s="286"/>
      <c r="L7" s="288"/>
      <c r="M7" s="8"/>
      <c r="N7" s="286"/>
      <c r="O7" s="288"/>
      <c r="P7" s="329"/>
      <c r="Q7" s="330"/>
      <c r="R7" s="345"/>
      <c r="S7" s="363"/>
      <c r="T7" s="291"/>
      <c r="U7" s="292"/>
      <c r="V7" s="292"/>
      <c r="W7" s="292"/>
      <c r="X7" s="292"/>
      <c r="Y7" s="293"/>
    </row>
    <row r="8" spans="2:25" ht="18.75" customHeight="1" x14ac:dyDescent="0.25">
      <c r="B8" s="311"/>
      <c r="C8" s="313"/>
      <c r="D8" s="295"/>
      <c r="E8" s="296"/>
      <c r="F8" s="297"/>
      <c r="G8" s="286"/>
      <c r="H8" s="288"/>
      <c r="I8" s="10"/>
      <c r="J8" s="10"/>
      <c r="K8" s="286"/>
      <c r="L8" s="288"/>
      <c r="M8" s="8"/>
      <c r="N8" s="286"/>
      <c r="O8" s="288"/>
      <c r="P8" s="329"/>
      <c r="Q8" s="330"/>
      <c r="R8" s="345"/>
      <c r="S8" s="363"/>
      <c r="T8" s="291"/>
      <c r="U8" s="292"/>
      <c r="V8" s="292"/>
      <c r="W8" s="292"/>
      <c r="X8" s="292"/>
      <c r="Y8" s="293"/>
    </row>
    <row r="9" spans="2:25" ht="18.75" customHeight="1" x14ac:dyDescent="0.25">
      <c r="B9" s="311"/>
      <c r="C9" s="313"/>
      <c r="D9" s="295"/>
      <c r="E9" s="296"/>
      <c r="F9" s="297"/>
      <c r="G9" s="286"/>
      <c r="H9" s="288"/>
      <c r="I9" s="10"/>
      <c r="J9" s="10"/>
      <c r="K9" s="286"/>
      <c r="L9" s="288"/>
      <c r="M9" s="8"/>
      <c r="N9" s="286"/>
      <c r="O9" s="288"/>
      <c r="P9" s="329"/>
      <c r="Q9" s="330"/>
      <c r="R9" s="345"/>
      <c r="S9" s="288"/>
      <c r="T9" s="291"/>
      <c r="U9" s="292"/>
      <c r="V9" s="292"/>
      <c r="W9" s="292"/>
      <c r="X9" s="292"/>
      <c r="Y9" s="293"/>
    </row>
    <row r="10" spans="2:25" ht="18.75" customHeight="1" x14ac:dyDescent="0.25">
      <c r="B10" s="337"/>
      <c r="C10" s="338"/>
      <c r="D10" s="295"/>
      <c r="E10" s="296"/>
      <c r="F10" s="297"/>
      <c r="G10" s="286"/>
      <c r="H10" s="288"/>
      <c r="I10" s="10"/>
      <c r="J10" s="10"/>
      <c r="K10" s="286"/>
      <c r="L10" s="288"/>
      <c r="M10" s="8"/>
      <c r="N10" s="286"/>
      <c r="O10" s="288"/>
      <c r="P10" s="360"/>
      <c r="Q10" s="361"/>
      <c r="R10" s="346"/>
      <c r="S10" s="327"/>
      <c r="T10" s="322"/>
      <c r="U10" s="323"/>
      <c r="V10" s="323"/>
      <c r="W10" s="323"/>
      <c r="X10" s="323"/>
      <c r="Y10" s="324"/>
    </row>
    <row r="11" spans="2:25" ht="15.75" x14ac:dyDescent="0.25">
      <c r="B11" s="306" t="s">
        <v>266</v>
      </c>
      <c r="C11" s="307"/>
      <c r="D11" s="308" t="s">
        <v>475</v>
      </c>
      <c r="E11" s="309"/>
      <c r="F11" s="310"/>
      <c r="G11" s="308" t="s">
        <v>476</v>
      </c>
      <c r="H11" s="310"/>
      <c r="I11" s="5" t="s">
        <v>477</v>
      </c>
      <c r="J11" s="5" t="s">
        <v>478</v>
      </c>
      <c r="K11" s="308" t="s">
        <v>7</v>
      </c>
      <c r="L11" s="310"/>
      <c r="M11" s="4" t="s">
        <v>479</v>
      </c>
      <c r="N11" s="308" t="s">
        <v>480</v>
      </c>
      <c r="O11" s="310"/>
      <c r="P11" s="308" t="s">
        <v>481</v>
      </c>
      <c r="Q11" s="310"/>
      <c r="R11" s="308" t="s">
        <v>482</v>
      </c>
      <c r="S11" s="310"/>
      <c r="T11" s="314" t="s">
        <v>483</v>
      </c>
      <c r="U11" s="315"/>
      <c r="V11" s="315"/>
      <c r="W11" s="315"/>
      <c r="X11" s="315"/>
      <c r="Y11" s="316"/>
    </row>
    <row r="12" spans="2:25" ht="15.75" x14ac:dyDescent="0.25">
      <c r="B12" s="335" t="s">
        <v>277</v>
      </c>
      <c r="C12" s="359"/>
      <c r="D12" s="286"/>
      <c r="E12" s="287"/>
      <c r="F12" s="288"/>
      <c r="G12" s="357"/>
      <c r="H12" s="358"/>
      <c r="I12" s="21"/>
      <c r="J12" s="21"/>
      <c r="K12" s="339">
        <v>6833.72</v>
      </c>
      <c r="L12" s="339"/>
      <c r="M12" s="22">
        <v>2</v>
      </c>
      <c r="N12" s="340">
        <v>36493.519999999997</v>
      </c>
      <c r="O12" s="340"/>
      <c r="P12" s="348">
        <v>0</v>
      </c>
      <c r="Q12" s="349"/>
      <c r="R12" s="304">
        <f>N12</f>
        <v>36493.519999999997</v>
      </c>
      <c r="S12" s="305"/>
      <c r="T12" s="322"/>
      <c r="U12" s="323"/>
      <c r="V12" s="323"/>
      <c r="W12" s="323"/>
      <c r="X12" s="323"/>
      <c r="Y12" s="324"/>
    </row>
    <row r="13" spans="2:25" ht="15.75" x14ac:dyDescent="0.25">
      <c r="B13" s="311"/>
      <c r="C13" s="313"/>
      <c r="D13" s="286"/>
      <c r="E13" s="287"/>
      <c r="F13" s="288"/>
      <c r="G13" s="357"/>
      <c r="H13" s="358"/>
      <c r="I13" s="21"/>
      <c r="J13" s="21"/>
      <c r="K13" s="286"/>
      <c r="L13" s="288"/>
      <c r="M13" s="8"/>
      <c r="N13" s="341"/>
      <c r="O13" s="341"/>
      <c r="P13" s="329"/>
      <c r="Q13" s="330"/>
      <c r="R13" s="345"/>
      <c r="S13" s="288"/>
      <c r="T13" s="322"/>
      <c r="U13" s="323"/>
      <c r="V13" s="323"/>
      <c r="W13" s="323"/>
      <c r="X13" s="323"/>
      <c r="Y13" s="324"/>
    </row>
    <row r="14" spans="2:25" ht="15.75" x14ac:dyDescent="0.25">
      <c r="B14" s="311"/>
      <c r="C14" s="313"/>
      <c r="D14" s="286"/>
      <c r="E14" s="287"/>
      <c r="F14" s="288"/>
      <c r="G14" s="357"/>
      <c r="H14" s="358"/>
      <c r="I14" s="21"/>
      <c r="J14" s="21"/>
      <c r="K14" s="286"/>
      <c r="L14" s="288"/>
      <c r="M14" s="8"/>
      <c r="N14" s="286"/>
      <c r="O14" s="288"/>
      <c r="P14" s="329"/>
      <c r="Q14" s="330"/>
      <c r="R14" s="345"/>
      <c r="S14" s="288"/>
      <c r="T14" s="291"/>
      <c r="U14" s="292"/>
      <c r="V14" s="292"/>
      <c r="W14" s="292"/>
      <c r="X14" s="292"/>
      <c r="Y14" s="293"/>
    </row>
    <row r="15" spans="2:25" ht="15.75" x14ac:dyDescent="0.25">
      <c r="B15" s="311"/>
      <c r="C15" s="313"/>
      <c r="D15" s="8"/>
      <c r="E15" s="18"/>
      <c r="F15" s="9"/>
      <c r="G15" s="357"/>
      <c r="H15" s="358"/>
      <c r="I15" s="21"/>
      <c r="J15" s="21"/>
      <c r="K15" s="286"/>
      <c r="L15" s="288"/>
      <c r="M15" s="8"/>
      <c r="N15" s="286"/>
      <c r="O15" s="288"/>
      <c r="P15" s="329"/>
      <c r="Q15" s="330"/>
      <c r="R15" s="345"/>
      <c r="S15" s="288"/>
      <c r="T15" s="291"/>
      <c r="U15" s="292"/>
      <c r="V15" s="292"/>
      <c r="W15" s="292"/>
      <c r="X15" s="292"/>
      <c r="Y15" s="293"/>
    </row>
    <row r="16" spans="2:25" ht="15.75" x14ac:dyDescent="0.25">
      <c r="B16" s="311"/>
      <c r="C16" s="313"/>
      <c r="D16" s="8"/>
      <c r="E16" s="18"/>
      <c r="F16" s="14"/>
      <c r="G16" s="19"/>
      <c r="H16" s="20"/>
      <c r="I16" s="21"/>
      <c r="J16" s="21"/>
      <c r="K16" s="286"/>
      <c r="L16" s="288"/>
      <c r="M16" s="8"/>
      <c r="N16" s="286"/>
      <c r="O16" s="288"/>
      <c r="P16" s="329"/>
      <c r="Q16" s="330"/>
      <c r="R16" s="345"/>
      <c r="S16" s="288"/>
      <c r="T16" s="291"/>
      <c r="U16" s="292"/>
      <c r="V16" s="292"/>
      <c r="W16" s="292"/>
      <c r="X16" s="292"/>
      <c r="Y16" s="293"/>
    </row>
    <row r="17" spans="2:25" ht="15.75" x14ac:dyDescent="0.25">
      <c r="B17" s="311"/>
      <c r="C17" s="313"/>
      <c r="D17" s="8"/>
      <c r="E17" s="18"/>
      <c r="F17" s="14"/>
      <c r="G17" s="19"/>
      <c r="H17" s="20"/>
      <c r="I17" s="21"/>
      <c r="J17" s="21"/>
      <c r="K17" s="286"/>
      <c r="L17" s="288"/>
      <c r="M17" s="8"/>
      <c r="N17" s="286"/>
      <c r="O17" s="288"/>
      <c r="P17" s="329"/>
      <c r="Q17" s="330"/>
      <c r="R17" s="11"/>
      <c r="S17" s="9"/>
      <c r="T17" s="291"/>
      <c r="U17" s="292"/>
      <c r="V17" s="292"/>
      <c r="W17" s="292"/>
      <c r="X17" s="292"/>
      <c r="Y17" s="293"/>
    </row>
    <row r="18" spans="2:25" ht="15.75" x14ac:dyDescent="0.25">
      <c r="B18" s="311"/>
      <c r="C18" s="313"/>
      <c r="D18" s="23"/>
      <c r="E18" s="24"/>
      <c r="F18" s="14"/>
      <c r="G18" s="286"/>
      <c r="H18" s="288"/>
      <c r="I18" s="10"/>
      <c r="J18" s="10"/>
      <c r="K18" s="286"/>
      <c r="L18" s="288"/>
      <c r="M18" s="8"/>
      <c r="N18" s="286"/>
      <c r="O18" s="288"/>
      <c r="P18" s="329"/>
      <c r="Q18" s="330"/>
      <c r="R18" s="345"/>
      <c r="S18" s="288"/>
      <c r="T18" s="291"/>
      <c r="U18" s="292"/>
      <c r="V18" s="292"/>
      <c r="W18" s="292"/>
      <c r="X18" s="292"/>
      <c r="Y18" s="293"/>
    </row>
    <row r="19" spans="2:25" ht="15.75" x14ac:dyDescent="0.25">
      <c r="B19" s="311"/>
      <c r="C19" s="313"/>
      <c r="D19" s="8"/>
      <c r="E19" s="18"/>
      <c r="F19" s="14"/>
      <c r="G19" s="24"/>
      <c r="H19" s="14"/>
      <c r="I19" s="10"/>
      <c r="J19" s="10"/>
      <c r="K19" s="286"/>
      <c r="L19" s="288"/>
      <c r="M19" s="8"/>
      <c r="N19" s="286"/>
      <c r="O19" s="288"/>
      <c r="P19" s="329"/>
      <c r="Q19" s="330"/>
      <c r="R19" s="11"/>
      <c r="S19" s="9"/>
      <c r="T19" s="291"/>
      <c r="U19" s="292"/>
      <c r="V19" s="292"/>
      <c r="W19" s="292"/>
      <c r="X19" s="292"/>
      <c r="Y19" s="293"/>
    </row>
    <row r="20" spans="2:25" ht="15.75" x14ac:dyDescent="0.25">
      <c r="B20" s="311"/>
      <c r="C20" s="313"/>
      <c r="D20" s="8"/>
      <c r="E20" s="18"/>
      <c r="F20" s="14"/>
      <c r="G20" s="24"/>
      <c r="H20" s="14"/>
      <c r="I20" s="10"/>
      <c r="J20" s="10"/>
      <c r="K20" s="286"/>
      <c r="L20" s="288"/>
      <c r="M20" s="8"/>
      <c r="N20" s="286"/>
      <c r="O20" s="288"/>
      <c r="P20" s="329"/>
      <c r="Q20" s="330"/>
      <c r="R20" s="345"/>
      <c r="S20" s="288"/>
      <c r="T20" s="291"/>
      <c r="U20" s="292"/>
      <c r="V20" s="292"/>
      <c r="W20" s="292"/>
      <c r="X20" s="292"/>
      <c r="Y20" s="293"/>
    </row>
    <row r="21" spans="2:25" ht="15.75" x14ac:dyDescent="0.25">
      <c r="B21" s="337"/>
      <c r="C21" s="338"/>
      <c r="D21" s="341"/>
      <c r="E21" s="341"/>
      <c r="F21" s="341"/>
      <c r="G21" s="341"/>
      <c r="H21" s="341"/>
      <c r="I21" s="10"/>
      <c r="J21" s="10"/>
      <c r="K21" s="286"/>
      <c r="L21" s="288"/>
      <c r="M21" s="8"/>
      <c r="N21" s="286"/>
      <c r="O21" s="288"/>
      <c r="P21" s="329"/>
      <c r="Q21" s="330"/>
      <c r="R21" s="345"/>
      <c r="S21" s="288"/>
      <c r="T21" s="291"/>
      <c r="U21" s="292"/>
      <c r="V21" s="292"/>
      <c r="W21" s="292"/>
      <c r="X21" s="292"/>
      <c r="Y21" s="293"/>
    </row>
    <row r="22" spans="2:25" ht="15.75" x14ac:dyDescent="0.25">
      <c r="B22" s="306" t="s">
        <v>266</v>
      </c>
      <c r="C22" s="307"/>
      <c r="D22" s="308" t="s">
        <v>475</v>
      </c>
      <c r="E22" s="309"/>
      <c r="F22" s="310"/>
      <c r="G22" s="308" t="s">
        <v>476</v>
      </c>
      <c r="H22" s="310"/>
      <c r="I22" s="5" t="s">
        <v>477</v>
      </c>
      <c r="J22" s="5" t="s">
        <v>478</v>
      </c>
      <c r="K22" s="308" t="s">
        <v>7</v>
      </c>
      <c r="L22" s="310"/>
      <c r="M22" s="4" t="s">
        <v>479</v>
      </c>
      <c r="N22" s="308" t="s">
        <v>480</v>
      </c>
      <c r="O22" s="310"/>
      <c r="P22" s="308" t="s">
        <v>481</v>
      </c>
      <c r="Q22" s="310"/>
      <c r="R22" s="308" t="s">
        <v>482</v>
      </c>
      <c r="S22" s="310"/>
      <c r="T22" s="314" t="s">
        <v>483</v>
      </c>
      <c r="U22" s="315"/>
      <c r="V22" s="315"/>
      <c r="W22" s="315"/>
      <c r="X22" s="315"/>
      <c r="Y22" s="316"/>
    </row>
    <row r="23" spans="2:25" ht="15.75" x14ac:dyDescent="0.25">
      <c r="B23" s="311" t="s">
        <v>272</v>
      </c>
      <c r="C23" s="313"/>
      <c r="D23" s="350" t="s">
        <v>544</v>
      </c>
      <c r="E23" s="351"/>
      <c r="F23" s="352"/>
      <c r="G23" s="353" t="s">
        <v>545</v>
      </c>
      <c r="H23" s="353"/>
      <c r="I23" s="6" t="s">
        <v>484</v>
      </c>
      <c r="J23" s="6" t="s">
        <v>485</v>
      </c>
      <c r="K23" s="300">
        <v>15760.65</v>
      </c>
      <c r="L23" s="301"/>
      <c r="M23" s="7">
        <v>4</v>
      </c>
      <c r="N23" s="300">
        <v>55193.52</v>
      </c>
      <c r="O23" s="301"/>
      <c r="P23" s="354">
        <v>1503.33</v>
      </c>
      <c r="Q23" s="355"/>
      <c r="R23" s="304">
        <f>N23-P23</f>
        <v>53690.189999999995</v>
      </c>
      <c r="S23" s="305"/>
      <c r="T23" s="350" t="s">
        <v>486</v>
      </c>
      <c r="U23" s="351"/>
      <c r="V23" s="351"/>
      <c r="W23" s="351"/>
      <c r="X23" s="351"/>
      <c r="Y23" s="352"/>
    </row>
    <row r="24" spans="2:25" ht="15.75" x14ac:dyDescent="0.25">
      <c r="B24" s="311"/>
      <c r="C24" s="313"/>
      <c r="D24" s="286"/>
      <c r="E24" s="287"/>
      <c r="F24" s="288"/>
      <c r="G24" s="341"/>
      <c r="H24" s="341"/>
      <c r="I24" s="10"/>
      <c r="J24" s="10"/>
      <c r="K24" s="286"/>
      <c r="L24" s="288"/>
      <c r="M24" s="8"/>
      <c r="N24" s="286"/>
      <c r="O24" s="288"/>
      <c r="P24" s="329"/>
      <c r="Q24" s="330"/>
      <c r="R24" s="304"/>
      <c r="S24" s="305"/>
      <c r="T24" s="291"/>
      <c r="U24" s="292"/>
      <c r="V24" s="292"/>
      <c r="W24" s="292"/>
      <c r="X24" s="292"/>
      <c r="Y24" s="293"/>
    </row>
    <row r="25" spans="2:25" ht="15.75" x14ac:dyDescent="0.25">
      <c r="B25" s="311"/>
      <c r="C25" s="313"/>
      <c r="D25" s="286"/>
      <c r="E25" s="287"/>
      <c r="F25" s="288"/>
      <c r="G25" s="341"/>
      <c r="H25" s="341"/>
      <c r="I25" s="10"/>
      <c r="J25" s="10"/>
      <c r="K25" s="286"/>
      <c r="L25" s="288"/>
      <c r="M25" s="8"/>
      <c r="N25" s="286"/>
      <c r="O25" s="288"/>
      <c r="P25" s="329"/>
      <c r="Q25" s="330"/>
      <c r="R25" s="345"/>
      <c r="S25" s="288"/>
      <c r="T25" s="291"/>
      <c r="U25" s="292"/>
      <c r="V25" s="292"/>
      <c r="W25" s="292"/>
      <c r="X25" s="292"/>
      <c r="Y25" s="293"/>
    </row>
    <row r="26" spans="2:25" ht="15.75" x14ac:dyDescent="0.25">
      <c r="B26" s="311"/>
      <c r="C26" s="313"/>
      <c r="D26" s="286"/>
      <c r="E26" s="287"/>
      <c r="F26" s="288"/>
      <c r="G26" s="341"/>
      <c r="H26" s="341"/>
      <c r="I26" s="10"/>
      <c r="J26" s="10"/>
      <c r="K26" s="286"/>
      <c r="L26" s="288"/>
      <c r="M26" s="8"/>
      <c r="N26" s="286"/>
      <c r="O26" s="288"/>
      <c r="P26" s="329"/>
      <c r="Q26" s="330"/>
      <c r="R26" s="345"/>
      <c r="S26" s="288"/>
      <c r="T26" s="291"/>
      <c r="U26" s="292"/>
      <c r="V26" s="292"/>
      <c r="W26" s="292"/>
      <c r="X26" s="292"/>
      <c r="Y26" s="293"/>
    </row>
    <row r="27" spans="2:25" ht="15.75" x14ac:dyDescent="0.25">
      <c r="B27" s="311"/>
      <c r="C27" s="313"/>
      <c r="D27" s="286"/>
      <c r="E27" s="287"/>
      <c r="F27" s="288"/>
      <c r="G27" s="341"/>
      <c r="H27" s="341"/>
      <c r="I27" s="10"/>
      <c r="J27" s="10"/>
      <c r="K27" s="286"/>
      <c r="L27" s="288"/>
      <c r="M27" s="8"/>
      <c r="N27" s="286"/>
      <c r="O27" s="288"/>
      <c r="P27" s="329"/>
      <c r="Q27" s="330"/>
      <c r="R27" s="345"/>
      <c r="S27" s="288"/>
      <c r="T27" s="291"/>
      <c r="U27" s="292"/>
      <c r="V27" s="292"/>
      <c r="W27" s="292"/>
      <c r="X27" s="292"/>
      <c r="Y27" s="293"/>
    </row>
    <row r="28" spans="2:25" ht="15.75" x14ac:dyDescent="0.25">
      <c r="B28" s="311"/>
      <c r="C28" s="313"/>
      <c r="D28" s="286"/>
      <c r="E28" s="287"/>
      <c r="F28" s="288"/>
      <c r="G28" s="341"/>
      <c r="H28" s="341"/>
      <c r="I28" s="10"/>
      <c r="J28" s="10"/>
      <c r="K28" s="286"/>
      <c r="L28" s="288"/>
      <c r="M28" s="8"/>
      <c r="N28" s="286"/>
      <c r="O28" s="288"/>
      <c r="P28" s="329"/>
      <c r="Q28" s="330"/>
      <c r="R28" s="11"/>
      <c r="S28" s="9"/>
      <c r="T28" s="291"/>
      <c r="U28" s="292"/>
      <c r="V28" s="292"/>
      <c r="W28" s="292"/>
      <c r="X28" s="292"/>
      <c r="Y28" s="293"/>
    </row>
    <row r="29" spans="2:25" ht="15.75" x14ac:dyDescent="0.25">
      <c r="B29" s="311"/>
      <c r="C29" s="313"/>
      <c r="D29" s="286"/>
      <c r="E29" s="287"/>
      <c r="F29" s="288"/>
      <c r="G29" s="341"/>
      <c r="H29" s="341"/>
      <c r="I29" s="10"/>
      <c r="J29" s="10"/>
      <c r="K29" s="286"/>
      <c r="L29" s="288"/>
      <c r="M29" s="8"/>
      <c r="N29" s="286"/>
      <c r="O29" s="288"/>
      <c r="P29" s="329"/>
      <c r="Q29" s="330"/>
      <c r="R29" s="345"/>
      <c r="S29" s="288"/>
      <c r="T29" s="291"/>
      <c r="U29" s="292"/>
      <c r="V29" s="292"/>
      <c r="W29" s="292"/>
      <c r="X29" s="292"/>
      <c r="Y29" s="293"/>
    </row>
    <row r="30" spans="2:25" ht="15.75" x14ac:dyDescent="0.25">
      <c r="B30" s="311"/>
      <c r="C30" s="313"/>
      <c r="D30" s="286"/>
      <c r="E30" s="287"/>
      <c r="F30" s="288"/>
      <c r="G30" s="341"/>
      <c r="H30" s="341"/>
      <c r="I30" s="10"/>
      <c r="J30" s="10"/>
      <c r="K30" s="286"/>
      <c r="L30" s="288"/>
      <c r="M30" s="8"/>
      <c r="N30" s="286"/>
      <c r="O30" s="288"/>
      <c r="P30" s="329"/>
      <c r="Q30" s="330"/>
      <c r="R30" s="345"/>
      <c r="S30" s="288"/>
      <c r="T30" s="291"/>
      <c r="U30" s="292"/>
      <c r="V30" s="292"/>
      <c r="W30" s="292"/>
      <c r="X30" s="292"/>
      <c r="Y30" s="293"/>
    </row>
    <row r="31" spans="2:25" ht="15.75" x14ac:dyDescent="0.25">
      <c r="B31" s="337"/>
      <c r="C31" s="338"/>
      <c r="D31" s="286"/>
      <c r="E31" s="287"/>
      <c r="F31" s="288"/>
      <c r="G31" s="341"/>
      <c r="H31" s="341"/>
      <c r="I31" s="10"/>
      <c r="J31" s="10"/>
      <c r="K31" s="286"/>
      <c r="L31" s="288"/>
      <c r="M31" s="23"/>
      <c r="N31" s="286"/>
      <c r="O31" s="288"/>
      <c r="P31" s="329"/>
      <c r="Q31" s="330"/>
      <c r="R31" s="346"/>
      <c r="S31" s="327"/>
      <c r="T31" s="322"/>
      <c r="U31" s="323"/>
      <c r="V31" s="323"/>
      <c r="W31" s="323"/>
      <c r="X31" s="323"/>
      <c r="Y31" s="324"/>
    </row>
    <row r="32" spans="2:25" ht="15.75" x14ac:dyDescent="0.25">
      <c r="B32" s="306" t="s">
        <v>266</v>
      </c>
      <c r="C32" s="307"/>
      <c r="D32" s="308" t="s">
        <v>475</v>
      </c>
      <c r="E32" s="309"/>
      <c r="F32" s="310"/>
      <c r="G32" s="308" t="s">
        <v>476</v>
      </c>
      <c r="H32" s="310"/>
      <c r="I32" s="5" t="s">
        <v>477</v>
      </c>
      <c r="J32" s="5" t="s">
        <v>478</v>
      </c>
      <c r="K32" s="308" t="s">
        <v>7</v>
      </c>
      <c r="L32" s="310"/>
      <c r="M32" s="4" t="s">
        <v>479</v>
      </c>
      <c r="N32" s="308" t="s">
        <v>480</v>
      </c>
      <c r="O32" s="310"/>
      <c r="P32" s="308" t="s">
        <v>481</v>
      </c>
      <c r="Q32" s="310"/>
      <c r="R32" s="308" t="s">
        <v>482</v>
      </c>
      <c r="S32" s="310"/>
      <c r="T32" s="314" t="s">
        <v>483</v>
      </c>
      <c r="U32" s="315"/>
      <c r="V32" s="315"/>
      <c r="W32" s="315"/>
      <c r="X32" s="315"/>
      <c r="Y32" s="316"/>
    </row>
    <row r="33" spans="2:25" ht="15.75" x14ac:dyDescent="0.25">
      <c r="B33" s="311" t="s">
        <v>274</v>
      </c>
      <c r="C33" s="313"/>
      <c r="D33" s="350" t="s">
        <v>546</v>
      </c>
      <c r="E33" s="351"/>
      <c r="F33" s="352"/>
      <c r="G33" s="353" t="s">
        <v>547</v>
      </c>
      <c r="H33" s="353"/>
      <c r="I33" s="6" t="s">
        <v>484</v>
      </c>
      <c r="J33" s="6" t="s">
        <v>485</v>
      </c>
      <c r="K33" s="300">
        <v>3590.76</v>
      </c>
      <c r="L33" s="301"/>
      <c r="M33" s="7">
        <v>1</v>
      </c>
      <c r="N33" s="300">
        <v>63700</v>
      </c>
      <c r="O33" s="301"/>
      <c r="P33" s="356">
        <v>566.66</v>
      </c>
      <c r="Q33" s="355"/>
      <c r="R33" s="304"/>
      <c r="S33" s="305"/>
      <c r="T33" s="350" t="s">
        <v>486</v>
      </c>
      <c r="U33" s="351"/>
      <c r="V33" s="351"/>
      <c r="W33" s="351"/>
      <c r="X33" s="351"/>
      <c r="Y33" s="352"/>
    </row>
    <row r="34" spans="2:25" ht="15.75" x14ac:dyDescent="0.25">
      <c r="B34" s="311"/>
      <c r="C34" s="313"/>
      <c r="D34" s="350" t="s">
        <v>549</v>
      </c>
      <c r="E34" s="351"/>
      <c r="F34" s="352"/>
      <c r="G34" s="353" t="s">
        <v>550</v>
      </c>
      <c r="H34" s="353"/>
      <c r="I34" s="6" t="s">
        <v>484</v>
      </c>
      <c r="J34" s="6" t="s">
        <v>485</v>
      </c>
      <c r="K34" s="286"/>
      <c r="L34" s="288"/>
      <c r="M34" s="8"/>
      <c r="N34" s="286"/>
      <c r="O34" s="288"/>
      <c r="P34" s="354">
        <v>2266.66</v>
      </c>
      <c r="Q34" s="355"/>
      <c r="R34" s="304"/>
      <c r="S34" s="305"/>
      <c r="T34" s="350" t="s">
        <v>486</v>
      </c>
      <c r="U34" s="351"/>
      <c r="V34" s="351"/>
      <c r="W34" s="351"/>
      <c r="X34" s="351"/>
      <c r="Y34" s="352"/>
    </row>
    <row r="35" spans="2:25" ht="15.75" x14ac:dyDescent="0.25">
      <c r="B35" s="311"/>
      <c r="C35" s="313"/>
      <c r="D35" s="350" t="s">
        <v>549</v>
      </c>
      <c r="E35" s="351"/>
      <c r="F35" s="352"/>
      <c r="G35" s="350" t="s">
        <v>555</v>
      </c>
      <c r="H35" s="352"/>
      <c r="I35" s="6" t="s">
        <v>484</v>
      </c>
      <c r="J35" s="6" t="s">
        <v>485</v>
      </c>
      <c r="K35" s="286"/>
      <c r="L35" s="288"/>
      <c r="M35" s="8"/>
      <c r="N35" s="286"/>
      <c r="O35" s="288"/>
      <c r="P35" s="354">
        <v>1133.33</v>
      </c>
      <c r="Q35" s="355"/>
      <c r="R35" s="304">
        <f>N33-P33-P34-P35</f>
        <v>59733.349999999991</v>
      </c>
      <c r="S35" s="305"/>
      <c r="T35" s="350" t="s">
        <v>486</v>
      </c>
      <c r="U35" s="351"/>
      <c r="V35" s="351"/>
      <c r="W35" s="351"/>
      <c r="X35" s="351"/>
      <c r="Y35" s="352"/>
    </row>
    <row r="36" spans="2:25" ht="15.75" x14ac:dyDescent="0.25">
      <c r="B36" s="311"/>
      <c r="C36" s="313"/>
      <c r="D36" s="8"/>
      <c r="E36" s="18"/>
      <c r="F36" s="9"/>
      <c r="G36" s="286"/>
      <c r="H36" s="288"/>
      <c r="I36" s="10"/>
      <c r="J36" s="10"/>
      <c r="K36" s="286"/>
      <c r="L36" s="288"/>
      <c r="M36" s="8"/>
      <c r="N36" s="286"/>
      <c r="O36" s="288"/>
      <c r="P36" s="329"/>
      <c r="Q36" s="330"/>
      <c r="R36" s="345"/>
      <c r="S36" s="288"/>
      <c r="T36" s="291"/>
      <c r="U36" s="292"/>
      <c r="V36" s="292"/>
      <c r="W36" s="292"/>
      <c r="X36" s="292"/>
      <c r="Y36" s="293"/>
    </row>
    <row r="37" spans="2:25" ht="15.75" x14ac:dyDescent="0.25">
      <c r="B37" s="311"/>
      <c r="C37" s="313"/>
      <c r="D37" s="8"/>
      <c r="E37" s="18"/>
      <c r="F37" s="9"/>
      <c r="G37" s="8"/>
      <c r="H37" s="9"/>
      <c r="I37" s="10"/>
      <c r="J37" s="10"/>
      <c r="K37" s="8"/>
      <c r="L37" s="9"/>
      <c r="M37" s="8"/>
      <c r="N37" s="286"/>
      <c r="O37" s="288"/>
      <c r="P37" s="329"/>
      <c r="Q37" s="330"/>
      <c r="R37" s="345"/>
      <c r="S37" s="288"/>
      <c r="T37" s="291"/>
      <c r="U37" s="292"/>
      <c r="V37" s="292"/>
      <c r="W37" s="292"/>
      <c r="X37" s="292"/>
      <c r="Y37" s="293"/>
    </row>
    <row r="38" spans="2:25" ht="15.75" x14ac:dyDescent="0.25">
      <c r="B38" s="311"/>
      <c r="C38" s="313"/>
      <c r="D38" s="8"/>
      <c r="E38" s="18"/>
      <c r="F38" s="9"/>
      <c r="G38" s="8"/>
      <c r="H38" s="9"/>
      <c r="I38" s="10"/>
      <c r="J38" s="10"/>
      <c r="K38" s="8"/>
      <c r="L38" s="9"/>
      <c r="M38" s="8"/>
      <c r="N38" s="286"/>
      <c r="O38" s="288"/>
      <c r="P38" s="329"/>
      <c r="Q38" s="330"/>
      <c r="R38" s="345"/>
      <c r="S38" s="288"/>
      <c r="T38" s="291"/>
      <c r="U38" s="292"/>
      <c r="V38" s="292"/>
      <c r="W38" s="292"/>
      <c r="X38" s="292"/>
      <c r="Y38" s="293"/>
    </row>
    <row r="39" spans="2:25" ht="15.75" x14ac:dyDescent="0.25">
      <c r="B39" s="311"/>
      <c r="C39" s="313"/>
      <c r="D39" s="8"/>
      <c r="E39" s="18"/>
      <c r="F39" s="9"/>
      <c r="G39" s="8"/>
      <c r="H39" s="9"/>
      <c r="I39" s="10"/>
      <c r="J39" s="10"/>
      <c r="K39" s="8"/>
      <c r="L39" s="9"/>
      <c r="M39" s="8"/>
      <c r="N39" s="286"/>
      <c r="O39" s="288"/>
      <c r="P39" s="329"/>
      <c r="Q39" s="330"/>
      <c r="R39" s="345"/>
      <c r="S39" s="288"/>
      <c r="T39" s="291"/>
      <c r="U39" s="292"/>
      <c r="V39" s="292"/>
      <c r="W39" s="292"/>
      <c r="X39" s="292"/>
      <c r="Y39" s="293"/>
    </row>
    <row r="40" spans="2:25" ht="15.75" x14ac:dyDescent="0.25">
      <c r="B40" s="311"/>
      <c r="C40" s="313"/>
      <c r="D40" s="8"/>
      <c r="E40" s="18"/>
      <c r="F40" s="9"/>
      <c r="G40" s="286"/>
      <c r="H40" s="288"/>
      <c r="I40" s="10"/>
      <c r="J40" s="10"/>
      <c r="K40" s="286"/>
      <c r="L40" s="288"/>
      <c r="M40" s="8"/>
      <c r="N40" s="286"/>
      <c r="O40" s="288"/>
      <c r="P40" s="329"/>
      <c r="Q40" s="330"/>
      <c r="R40" s="345"/>
      <c r="S40" s="288"/>
      <c r="T40" s="291"/>
      <c r="U40" s="292"/>
      <c r="V40" s="292"/>
      <c r="W40" s="292"/>
      <c r="X40" s="292"/>
      <c r="Y40" s="293"/>
    </row>
    <row r="41" spans="2:25" ht="15.75" x14ac:dyDescent="0.25">
      <c r="B41" s="337"/>
      <c r="C41" s="338"/>
      <c r="D41" s="325"/>
      <c r="E41" s="326"/>
      <c r="F41" s="327"/>
      <c r="G41" s="328"/>
      <c r="H41" s="328"/>
      <c r="I41" s="10"/>
      <c r="J41" s="10"/>
      <c r="K41" s="325"/>
      <c r="L41" s="327"/>
      <c r="M41" s="23"/>
      <c r="N41" s="286"/>
      <c r="O41" s="288"/>
      <c r="P41" s="329"/>
      <c r="Q41" s="330"/>
      <c r="R41" s="346"/>
      <c r="S41" s="327"/>
      <c r="T41" s="15"/>
      <c r="U41" s="16"/>
      <c r="V41" s="16"/>
      <c r="W41" s="16"/>
      <c r="X41" s="16"/>
      <c r="Y41" s="17"/>
    </row>
    <row r="42" spans="2:25" ht="15.75" x14ac:dyDescent="0.25">
      <c r="B42" s="306" t="s">
        <v>266</v>
      </c>
      <c r="C42" s="307"/>
      <c r="D42" s="308" t="s">
        <v>475</v>
      </c>
      <c r="E42" s="309"/>
      <c r="F42" s="310"/>
      <c r="G42" s="308" t="s">
        <v>476</v>
      </c>
      <c r="H42" s="310"/>
      <c r="I42" s="5" t="s">
        <v>477</v>
      </c>
      <c r="J42" s="5" t="s">
        <v>478</v>
      </c>
      <c r="K42" s="308" t="s">
        <v>7</v>
      </c>
      <c r="L42" s="310"/>
      <c r="M42" s="4" t="s">
        <v>479</v>
      </c>
      <c r="N42" s="308" t="s">
        <v>480</v>
      </c>
      <c r="O42" s="310"/>
      <c r="P42" s="308" t="s">
        <v>481</v>
      </c>
      <c r="Q42" s="310"/>
      <c r="R42" s="308" t="s">
        <v>482</v>
      </c>
      <c r="S42" s="310"/>
      <c r="T42" s="314" t="s">
        <v>483</v>
      </c>
      <c r="U42" s="315"/>
      <c r="V42" s="315"/>
      <c r="W42" s="315"/>
      <c r="X42" s="315"/>
      <c r="Y42" s="316"/>
    </row>
    <row r="43" spans="2:25" ht="15.75" x14ac:dyDescent="0.25">
      <c r="B43" s="311" t="s">
        <v>270</v>
      </c>
      <c r="C43" s="312"/>
      <c r="D43" s="286" t="s">
        <v>559</v>
      </c>
      <c r="E43" s="287"/>
      <c r="F43" s="288"/>
      <c r="G43" s="286" t="s">
        <v>560</v>
      </c>
      <c r="H43" s="288"/>
      <c r="I43" s="10" t="s">
        <v>484</v>
      </c>
      <c r="J43" s="10" t="s">
        <v>485</v>
      </c>
      <c r="K43" s="300">
        <v>0</v>
      </c>
      <c r="L43" s="301"/>
      <c r="M43" s="7">
        <v>0</v>
      </c>
      <c r="N43" s="300">
        <v>52900</v>
      </c>
      <c r="O43" s="301"/>
      <c r="P43" s="348"/>
      <c r="Q43" s="349"/>
      <c r="R43" s="304"/>
      <c r="S43" s="305"/>
      <c r="T43" s="350" t="s">
        <v>486</v>
      </c>
      <c r="U43" s="351"/>
      <c r="V43" s="351"/>
      <c r="W43" s="351"/>
      <c r="X43" s="351"/>
      <c r="Y43" s="352"/>
    </row>
    <row r="44" spans="2:25" ht="15.75" x14ac:dyDescent="0.25">
      <c r="B44" s="311"/>
      <c r="C44" s="312"/>
      <c r="D44" s="286"/>
      <c r="E44" s="287"/>
      <c r="F44" s="288"/>
      <c r="G44" s="286"/>
      <c r="H44" s="288"/>
      <c r="I44" s="10"/>
      <c r="J44" s="10"/>
      <c r="K44" s="298"/>
      <c r="L44" s="299"/>
      <c r="M44" s="7"/>
      <c r="N44" s="298"/>
      <c r="O44" s="299"/>
      <c r="P44" s="320"/>
      <c r="Q44" s="321"/>
      <c r="R44" s="304"/>
      <c r="S44" s="305"/>
      <c r="T44" s="291"/>
      <c r="U44" s="292"/>
      <c r="V44" s="292"/>
      <c r="W44" s="292"/>
      <c r="X44" s="292"/>
      <c r="Y44" s="293"/>
    </row>
    <row r="45" spans="2:25" ht="15.75" x14ac:dyDescent="0.25">
      <c r="B45" s="311"/>
      <c r="C45" s="312"/>
      <c r="D45" s="286"/>
      <c r="E45" s="287"/>
      <c r="F45" s="288"/>
      <c r="G45" s="286"/>
      <c r="H45" s="288"/>
      <c r="I45" s="10"/>
      <c r="J45" s="10"/>
      <c r="K45" s="286"/>
      <c r="L45" s="288"/>
      <c r="M45" s="8"/>
      <c r="N45" s="286"/>
      <c r="O45" s="288"/>
      <c r="P45" s="317"/>
      <c r="Q45" s="318"/>
      <c r="R45" s="304">
        <f>N43-P43-P44-P45</f>
        <v>52900</v>
      </c>
      <c r="S45" s="305"/>
      <c r="T45" s="291"/>
      <c r="U45" s="292"/>
      <c r="V45" s="292"/>
      <c r="W45" s="292"/>
      <c r="X45" s="292"/>
      <c r="Y45" s="293"/>
    </row>
    <row r="46" spans="2:25" ht="15.75" x14ac:dyDescent="0.25">
      <c r="B46" s="311"/>
      <c r="C46" s="313"/>
      <c r="D46" s="286"/>
      <c r="E46" s="287"/>
      <c r="F46" s="288"/>
      <c r="G46" s="286"/>
      <c r="H46" s="288"/>
      <c r="I46" s="10"/>
      <c r="J46" s="10"/>
      <c r="K46" s="286"/>
      <c r="L46" s="288"/>
      <c r="M46" s="8"/>
      <c r="N46" s="286"/>
      <c r="O46" s="288"/>
      <c r="P46" s="317"/>
      <c r="Q46" s="318"/>
      <c r="R46" s="345"/>
      <c r="S46" s="288"/>
      <c r="T46" s="291"/>
      <c r="U46" s="292"/>
      <c r="V46" s="292"/>
      <c r="W46" s="292"/>
      <c r="X46" s="292"/>
      <c r="Y46" s="293"/>
    </row>
    <row r="47" spans="2:25" ht="15.75" x14ac:dyDescent="0.25">
      <c r="B47" s="311"/>
      <c r="C47" s="313"/>
      <c r="D47" s="286"/>
      <c r="E47" s="287"/>
      <c r="F47" s="288"/>
      <c r="G47" s="286"/>
      <c r="H47" s="288"/>
      <c r="I47" s="10"/>
      <c r="J47" s="10"/>
      <c r="K47" s="8"/>
      <c r="L47" s="9"/>
      <c r="M47" s="8"/>
      <c r="N47" s="286"/>
      <c r="O47" s="288"/>
      <c r="P47" s="317"/>
      <c r="Q47" s="318"/>
      <c r="R47" s="345"/>
      <c r="S47" s="288"/>
      <c r="T47" s="291"/>
      <c r="U47" s="292"/>
      <c r="V47" s="292"/>
      <c r="W47" s="292"/>
      <c r="X47" s="292"/>
      <c r="Y47" s="293"/>
    </row>
    <row r="48" spans="2:25" ht="15.75" x14ac:dyDescent="0.25">
      <c r="B48" s="311"/>
      <c r="C48" s="313"/>
      <c r="D48" s="286"/>
      <c r="E48" s="287"/>
      <c r="F48" s="288"/>
      <c r="G48" s="286"/>
      <c r="H48" s="288"/>
      <c r="I48" s="10"/>
      <c r="J48" s="10"/>
      <c r="K48" s="8"/>
      <c r="L48" s="9"/>
      <c r="M48" s="8"/>
      <c r="N48" s="8"/>
      <c r="O48" s="9"/>
      <c r="P48" s="317"/>
      <c r="Q48" s="318"/>
      <c r="R48" s="345"/>
      <c r="S48" s="288"/>
      <c r="T48" s="291"/>
      <c r="U48" s="292"/>
      <c r="V48" s="292"/>
      <c r="W48" s="292"/>
      <c r="X48" s="292"/>
      <c r="Y48" s="293"/>
    </row>
    <row r="49" spans="2:25" ht="15.75" x14ac:dyDescent="0.25">
      <c r="B49" s="311"/>
      <c r="C49" s="313"/>
      <c r="D49" s="286"/>
      <c r="E49" s="287"/>
      <c r="F49" s="288"/>
      <c r="G49" s="286"/>
      <c r="H49" s="288"/>
      <c r="I49" s="10"/>
      <c r="J49" s="10"/>
      <c r="K49" s="8"/>
      <c r="L49" s="9"/>
      <c r="M49" s="8"/>
      <c r="N49" s="8"/>
      <c r="O49" s="9"/>
      <c r="P49" s="317"/>
      <c r="Q49" s="318"/>
      <c r="R49" s="345"/>
      <c r="S49" s="288"/>
      <c r="T49" s="291"/>
      <c r="U49" s="292"/>
      <c r="V49" s="292"/>
      <c r="W49" s="292"/>
      <c r="X49" s="292"/>
      <c r="Y49" s="293"/>
    </row>
    <row r="50" spans="2:25" ht="15.75" x14ac:dyDescent="0.25">
      <c r="B50" s="311"/>
      <c r="C50" s="313"/>
      <c r="D50" s="286"/>
      <c r="E50" s="287"/>
      <c r="F50" s="288"/>
      <c r="G50" s="286"/>
      <c r="H50" s="288"/>
      <c r="I50" s="10"/>
      <c r="J50" s="10"/>
      <c r="K50" s="8"/>
      <c r="L50" s="9"/>
      <c r="M50" s="8"/>
      <c r="N50" s="8"/>
      <c r="O50" s="9"/>
      <c r="P50" s="317"/>
      <c r="Q50" s="318"/>
      <c r="R50" s="345"/>
      <c r="S50" s="288"/>
      <c r="T50" s="291"/>
      <c r="U50" s="292"/>
      <c r="V50" s="292"/>
      <c r="W50" s="292"/>
      <c r="X50" s="292"/>
      <c r="Y50" s="293"/>
    </row>
    <row r="51" spans="2:25" ht="15.75" x14ac:dyDescent="0.25">
      <c r="B51" s="311"/>
      <c r="C51" s="313"/>
      <c r="D51" s="286"/>
      <c r="E51" s="287"/>
      <c r="F51" s="288"/>
      <c r="G51" s="286"/>
      <c r="H51" s="288"/>
      <c r="I51" s="10"/>
      <c r="J51" s="10"/>
      <c r="K51" s="286"/>
      <c r="L51" s="288"/>
      <c r="M51" s="8"/>
      <c r="N51" s="286"/>
      <c r="O51" s="288"/>
      <c r="P51" s="317"/>
      <c r="Q51" s="318"/>
      <c r="R51" s="345"/>
      <c r="S51" s="288"/>
      <c r="T51" s="291"/>
      <c r="U51" s="292"/>
      <c r="V51" s="292"/>
      <c r="W51" s="292"/>
      <c r="X51" s="292"/>
      <c r="Y51" s="293"/>
    </row>
    <row r="52" spans="2:25" ht="15.75" x14ac:dyDescent="0.25">
      <c r="B52" s="337"/>
      <c r="C52" s="347"/>
      <c r="D52" s="341"/>
      <c r="E52" s="341"/>
      <c r="F52" s="341"/>
      <c r="G52" s="286"/>
      <c r="H52" s="288"/>
      <c r="I52" s="10"/>
      <c r="J52" s="10"/>
      <c r="K52" s="341"/>
      <c r="L52" s="341"/>
      <c r="M52" s="10"/>
      <c r="N52" s="341"/>
      <c r="O52" s="341"/>
      <c r="P52" s="317"/>
      <c r="Q52" s="318"/>
      <c r="R52" s="341"/>
      <c r="S52" s="341"/>
      <c r="T52" s="292"/>
      <c r="U52" s="292"/>
      <c r="V52" s="292"/>
      <c r="W52" s="292"/>
      <c r="X52" s="292"/>
      <c r="Y52" s="293"/>
    </row>
    <row r="53" spans="2:25" ht="15.75" x14ac:dyDescent="0.25">
      <c r="B53" s="306" t="s">
        <v>266</v>
      </c>
      <c r="C53" s="307"/>
      <c r="D53" s="308" t="s">
        <v>475</v>
      </c>
      <c r="E53" s="309"/>
      <c r="F53" s="310"/>
      <c r="G53" s="308" t="s">
        <v>476</v>
      </c>
      <c r="H53" s="310"/>
      <c r="I53" s="5" t="s">
        <v>477</v>
      </c>
      <c r="J53" s="5" t="s">
        <v>478</v>
      </c>
      <c r="K53" s="308" t="s">
        <v>7</v>
      </c>
      <c r="L53" s="310"/>
      <c r="M53" s="4" t="s">
        <v>479</v>
      </c>
      <c r="N53" s="308" t="s">
        <v>480</v>
      </c>
      <c r="O53" s="310"/>
      <c r="P53" s="308" t="s">
        <v>481</v>
      </c>
      <c r="Q53" s="310"/>
      <c r="R53" s="308" t="s">
        <v>482</v>
      </c>
      <c r="S53" s="310"/>
      <c r="T53" s="314" t="s">
        <v>483</v>
      </c>
      <c r="U53" s="315"/>
      <c r="V53" s="315"/>
      <c r="W53" s="315"/>
      <c r="X53" s="315"/>
      <c r="Y53" s="316"/>
    </row>
    <row r="54" spans="2:25" ht="15.75" x14ac:dyDescent="0.25">
      <c r="B54" s="335" t="s">
        <v>275</v>
      </c>
      <c r="C54" s="336"/>
      <c r="D54" s="341"/>
      <c r="E54" s="341"/>
      <c r="F54" s="341"/>
      <c r="G54" s="341"/>
      <c r="H54" s="341"/>
      <c r="I54" s="10"/>
      <c r="J54" s="10"/>
      <c r="K54" s="339">
        <v>21544.560000000001</v>
      </c>
      <c r="L54" s="339"/>
      <c r="M54" s="22">
        <v>6</v>
      </c>
      <c r="N54" s="340">
        <v>38753.800000000003</v>
      </c>
      <c r="O54" s="340"/>
      <c r="P54" s="333"/>
      <c r="Q54" s="334"/>
      <c r="R54" s="343">
        <f>N54-P54</f>
        <v>38753.800000000003</v>
      </c>
      <c r="S54" s="344"/>
      <c r="T54" s="292"/>
      <c r="U54" s="292"/>
      <c r="V54" s="292"/>
      <c r="W54" s="292"/>
      <c r="X54" s="292"/>
      <c r="Y54" s="293"/>
    </row>
    <row r="55" spans="2:25" ht="15.75" x14ac:dyDescent="0.25">
      <c r="B55" s="311"/>
      <c r="C55" s="312"/>
      <c r="D55" s="341"/>
      <c r="E55" s="341"/>
      <c r="F55" s="341"/>
      <c r="G55" s="341"/>
      <c r="H55" s="341"/>
      <c r="I55" s="10"/>
      <c r="J55" s="10"/>
      <c r="K55" s="341"/>
      <c r="L55" s="341"/>
      <c r="M55" s="10"/>
      <c r="N55" s="341"/>
      <c r="O55" s="341"/>
      <c r="P55" s="342"/>
      <c r="Q55" s="342"/>
      <c r="R55" s="341"/>
      <c r="S55" s="341"/>
      <c r="T55" s="292"/>
      <c r="U55" s="292"/>
      <c r="V55" s="292"/>
      <c r="W55" s="292"/>
      <c r="X55" s="292"/>
      <c r="Y55" s="293"/>
    </row>
    <row r="56" spans="2:25" ht="15.75" x14ac:dyDescent="0.25">
      <c r="B56" s="311"/>
      <c r="C56" s="313"/>
      <c r="D56" s="286"/>
      <c r="E56" s="287"/>
      <c r="F56" s="288"/>
      <c r="G56" s="286"/>
      <c r="H56" s="288"/>
      <c r="I56" s="10"/>
      <c r="J56" s="10"/>
      <c r="K56" s="286"/>
      <c r="L56" s="288"/>
      <c r="M56" s="18"/>
      <c r="N56" s="286"/>
      <c r="O56" s="288"/>
      <c r="P56" s="329"/>
      <c r="Q56" s="330"/>
      <c r="R56" s="286"/>
      <c r="S56" s="288"/>
      <c r="T56" s="291"/>
      <c r="U56" s="292"/>
      <c r="V56" s="292"/>
      <c r="W56" s="292"/>
      <c r="X56" s="292"/>
      <c r="Y56" s="293"/>
    </row>
    <row r="57" spans="2:25" ht="15.75" x14ac:dyDescent="0.25">
      <c r="B57" s="311"/>
      <c r="C57" s="313"/>
      <c r="D57" s="23"/>
      <c r="E57" s="24"/>
      <c r="F57" s="14"/>
      <c r="G57" s="286"/>
      <c r="H57" s="288"/>
      <c r="I57" s="10"/>
      <c r="J57" s="10"/>
      <c r="K57" s="23"/>
      <c r="L57" s="14"/>
      <c r="M57" s="24"/>
      <c r="N57" s="23"/>
      <c r="O57" s="14"/>
      <c r="P57" s="12"/>
      <c r="Q57" s="13"/>
      <c r="R57" s="23"/>
      <c r="S57" s="14"/>
      <c r="T57" s="291"/>
      <c r="U57" s="292"/>
      <c r="V57" s="292"/>
      <c r="W57" s="292"/>
      <c r="X57" s="292"/>
      <c r="Y57" s="293"/>
    </row>
    <row r="58" spans="2:25" ht="15.75" x14ac:dyDescent="0.25">
      <c r="B58" s="311"/>
      <c r="C58" s="313"/>
      <c r="D58" s="23"/>
      <c r="E58" s="24"/>
      <c r="F58" s="14"/>
      <c r="G58" s="286"/>
      <c r="H58" s="288"/>
      <c r="I58" s="10"/>
      <c r="J58" s="10"/>
      <c r="K58" s="23"/>
      <c r="L58" s="14"/>
      <c r="M58" s="24"/>
      <c r="N58" s="23"/>
      <c r="O58" s="14"/>
      <c r="P58" s="12"/>
      <c r="Q58" s="13"/>
      <c r="R58" s="23"/>
      <c r="S58" s="14"/>
      <c r="T58" s="291"/>
      <c r="U58" s="292"/>
      <c r="V58" s="292"/>
      <c r="W58" s="292"/>
      <c r="X58" s="292"/>
      <c r="Y58" s="293"/>
    </row>
    <row r="59" spans="2:25" ht="15.75" x14ac:dyDescent="0.25">
      <c r="B59" s="311"/>
      <c r="C59" s="313"/>
      <c r="D59" s="23"/>
      <c r="E59" s="24"/>
      <c r="F59" s="14"/>
      <c r="G59" s="286"/>
      <c r="H59" s="288"/>
      <c r="I59" s="10"/>
      <c r="J59" s="10"/>
      <c r="K59" s="23"/>
      <c r="L59" s="14"/>
      <c r="M59" s="24"/>
      <c r="N59" s="23"/>
      <c r="O59" s="14"/>
      <c r="P59" s="12"/>
      <c r="Q59" s="13"/>
      <c r="R59" s="23"/>
      <c r="S59" s="14"/>
      <c r="T59" s="291"/>
      <c r="U59" s="292"/>
      <c r="V59" s="292"/>
      <c r="W59" s="292"/>
      <c r="X59" s="292"/>
      <c r="Y59" s="293"/>
    </row>
    <row r="60" spans="2:25" ht="15.75" x14ac:dyDescent="0.25">
      <c r="B60" s="311"/>
      <c r="C60" s="313"/>
      <c r="D60" s="23"/>
      <c r="E60" s="24"/>
      <c r="F60" s="14"/>
      <c r="G60" s="286"/>
      <c r="H60" s="288"/>
      <c r="I60" s="10"/>
      <c r="J60" s="10"/>
      <c r="K60" s="23"/>
      <c r="L60" s="14"/>
      <c r="M60" s="24"/>
      <c r="N60" s="23"/>
      <c r="O60" s="14"/>
      <c r="P60" s="329"/>
      <c r="Q60" s="330"/>
      <c r="R60" s="23"/>
      <c r="S60" s="14"/>
      <c r="T60" s="291"/>
      <c r="U60" s="292"/>
      <c r="V60" s="292"/>
      <c r="W60" s="292"/>
      <c r="X60" s="292"/>
      <c r="Y60" s="293"/>
    </row>
    <row r="61" spans="2:25" ht="15.75" x14ac:dyDescent="0.25">
      <c r="B61" s="311"/>
      <c r="C61" s="313"/>
      <c r="D61" s="23"/>
      <c r="E61" s="24"/>
      <c r="F61" s="14"/>
      <c r="G61" s="286"/>
      <c r="H61" s="288"/>
      <c r="I61" s="10"/>
      <c r="J61" s="10"/>
      <c r="K61" s="23"/>
      <c r="L61" s="14"/>
      <c r="M61" s="24"/>
      <c r="N61" s="23"/>
      <c r="O61" s="14"/>
      <c r="P61" s="329"/>
      <c r="Q61" s="330"/>
      <c r="R61" s="23"/>
      <c r="S61" s="14"/>
      <c r="T61" s="291"/>
      <c r="U61" s="292"/>
      <c r="V61" s="292"/>
      <c r="W61" s="292"/>
      <c r="X61" s="292"/>
      <c r="Y61" s="293"/>
    </row>
    <row r="62" spans="2:25" ht="15.75" x14ac:dyDescent="0.25">
      <c r="B62" s="311"/>
      <c r="C62" s="313"/>
      <c r="D62" s="23"/>
      <c r="E62" s="24"/>
      <c r="F62" s="14"/>
      <c r="G62" s="286"/>
      <c r="H62" s="288"/>
      <c r="I62" s="10"/>
      <c r="J62" s="10"/>
      <c r="K62" s="23"/>
      <c r="L62" s="14"/>
      <c r="M62" s="24"/>
      <c r="N62" s="23"/>
      <c r="O62" s="14"/>
      <c r="P62" s="329"/>
      <c r="Q62" s="330"/>
      <c r="R62" s="23"/>
      <c r="S62" s="14"/>
      <c r="T62" s="291"/>
      <c r="U62" s="292"/>
      <c r="V62" s="292"/>
      <c r="W62" s="292"/>
      <c r="X62" s="292"/>
      <c r="Y62" s="293"/>
    </row>
    <row r="63" spans="2:25" ht="15.75" x14ac:dyDescent="0.25">
      <c r="B63" s="337"/>
      <c r="C63" s="338"/>
      <c r="D63" s="325"/>
      <c r="E63" s="326"/>
      <c r="F63" s="327"/>
      <c r="G63" s="325"/>
      <c r="H63" s="327"/>
      <c r="I63" s="10"/>
      <c r="J63" s="10"/>
      <c r="K63" s="325"/>
      <c r="L63" s="327"/>
      <c r="M63" s="24"/>
      <c r="N63" s="325"/>
      <c r="O63" s="327"/>
      <c r="P63" s="329"/>
      <c r="Q63" s="330"/>
      <c r="R63" s="325"/>
      <c r="S63" s="327"/>
      <c r="T63" s="322"/>
      <c r="U63" s="323"/>
      <c r="V63" s="323"/>
      <c r="W63" s="323"/>
      <c r="X63" s="323"/>
      <c r="Y63" s="324"/>
    </row>
    <row r="64" spans="2:25" ht="15.75" x14ac:dyDescent="0.25">
      <c r="B64" s="306" t="s">
        <v>266</v>
      </c>
      <c r="C64" s="307"/>
      <c r="D64" s="308" t="s">
        <v>475</v>
      </c>
      <c r="E64" s="309"/>
      <c r="F64" s="310"/>
      <c r="G64" s="308" t="s">
        <v>476</v>
      </c>
      <c r="H64" s="310"/>
      <c r="I64" s="5" t="s">
        <v>477</v>
      </c>
      <c r="J64" s="5" t="s">
        <v>478</v>
      </c>
      <c r="K64" s="308" t="s">
        <v>7</v>
      </c>
      <c r="L64" s="310"/>
      <c r="M64" s="4" t="s">
        <v>479</v>
      </c>
      <c r="N64" s="308" t="s">
        <v>480</v>
      </c>
      <c r="O64" s="310"/>
      <c r="P64" s="308" t="s">
        <v>481</v>
      </c>
      <c r="Q64" s="310"/>
      <c r="R64" s="308" t="s">
        <v>482</v>
      </c>
      <c r="S64" s="310"/>
      <c r="T64" s="314" t="s">
        <v>483</v>
      </c>
      <c r="U64" s="315"/>
      <c r="V64" s="315"/>
      <c r="W64" s="315"/>
      <c r="X64" s="315"/>
      <c r="Y64" s="316"/>
    </row>
    <row r="65" spans="2:25" ht="15.75" x14ac:dyDescent="0.25">
      <c r="B65" s="335" t="s">
        <v>267</v>
      </c>
      <c r="C65" s="336"/>
      <c r="D65" s="286"/>
      <c r="E65" s="287"/>
      <c r="F65" s="288"/>
      <c r="G65" s="286"/>
      <c r="H65" s="288"/>
      <c r="I65" s="10"/>
      <c r="J65" s="10"/>
      <c r="K65" s="339">
        <v>29387.33</v>
      </c>
      <c r="L65" s="339"/>
      <c r="M65" s="22">
        <v>7</v>
      </c>
      <c r="N65" s="340">
        <v>114615.75</v>
      </c>
      <c r="O65" s="340"/>
      <c r="P65" s="333"/>
      <c r="Q65" s="334"/>
      <c r="R65" s="304"/>
      <c r="S65" s="305"/>
      <c r="T65" s="291"/>
      <c r="U65" s="292"/>
      <c r="V65" s="292"/>
      <c r="W65" s="292"/>
      <c r="X65" s="292"/>
      <c r="Y65" s="293"/>
    </row>
    <row r="66" spans="2:25" ht="15.75" x14ac:dyDescent="0.25">
      <c r="B66" s="311"/>
      <c r="C66" s="313"/>
      <c r="D66" s="286"/>
      <c r="E66" s="287"/>
      <c r="F66" s="288"/>
      <c r="G66" s="286"/>
      <c r="H66" s="288"/>
      <c r="I66" s="10"/>
      <c r="J66" s="10"/>
      <c r="K66" s="331"/>
      <c r="L66" s="332"/>
      <c r="M66" s="25"/>
      <c r="N66" s="331"/>
      <c r="O66" s="332"/>
      <c r="P66" s="333"/>
      <c r="Q66" s="334"/>
      <c r="R66" s="304"/>
      <c r="S66" s="305"/>
      <c r="T66" s="291"/>
      <c r="U66" s="292"/>
      <c r="V66" s="292"/>
      <c r="W66" s="292"/>
      <c r="X66" s="292"/>
      <c r="Y66" s="293"/>
    </row>
    <row r="67" spans="2:25" ht="15.75" x14ac:dyDescent="0.25">
      <c r="B67" s="311"/>
      <c r="C67" s="313"/>
      <c r="D67" s="286"/>
      <c r="E67" s="287"/>
      <c r="F67" s="288"/>
      <c r="G67" s="286"/>
      <c r="H67" s="288"/>
      <c r="I67" s="10"/>
      <c r="J67" s="10"/>
      <c r="K67" s="286"/>
      <c r="L67" s="288"/>
      <c r="M67" s="18"/>
      <c r="N67" s="286"/>
      <c r="O67" s="288"/>
      <c r="P67" s="329"/>
      <c r="Q67" s="330"/>
      <c r="R67" s="304">
        <f>N65-P65-P66-P67</f>
        <v>114615.75</v>
      </c>
      <c r="S67" s="305"/>
      <c r="T67" s="291"/>
      <c r="U67" s="292"/>
      <c r="V67" s="292"/>
      <c r="W67" s="292"/>
      <c r="X67" s="292"/>
      <c r="Y67" s="293"/>
    </row>
    <row r="68" spans="2:25" ht="15.75" x14ac:dyDescent="0.25">
      <c r="B68" s="311"/>
      <c r="C68" s="313"/>
      <c r="D68" s="286"/>
      <c r="E68" s="287"/>
      <c r="F68" s="288"/>
      <c r="G68" s="286"/>
      <c r="H68" s="288"/>
      <c r="I68" s="10"/>
      <c r="J68" s="10"/>
      <c r="K68" s="286"/>
      <c r="L68" s="288"/>
      <c r="M68" s="18"/>
      <c r="N68" s="286"/>
      <c r="O68" s="288"/>
      <c r="P68" s="329"/>
      <c r="Q68" s="330"/>
      <c r="R68" s="286"/>
      <c r="S68" s="288"/>
      <c r="T68" s="291"/>
      <c r="U68" s="292"/>
      <c r="V68" s="292"/>
      <c r="W68" s="292"/>
      <c r="X68" s="292"/>
      <c r="Y68" s="293"/>
    </row>
    <row r="69" spans="2:25" ht="15.75" x14ac:dyDescent="0.25">
      <c r="B69" s="311"/>
      <c r="C69" s="313"/>
      <c r="D69" s="286"/>
      <c r="E69" s="287"/>
      <c r="F69" s="288"/>
      <c r="G69" s="286"/>
      <c r="H69" s="288"/>
      <c r="I69" s="10"/>
      <c r="J69" s="10"/>
      <c r="K69" s="286"/>
      <c r="L69" s="288"/>
      <c r="M69" s="18"/>
      <c r="N69" s="286"/>
      <c r="O69" s="288"/>
      <c r="P69" s="329"/>
      <c r="Q69" s="330"/>
      <c r="R69" s="286"/>
      <c r="S69" s="288"/>
      <c r="T69" s="291"/>
      <c r="U69" s="292"/>
      <c r="V69" s="292"/>
      <c r="W69" s="292"/>
      <c r="X69" s="292"/>
      <c r="Y69" s="293"/>
    </row>
    <row r="70" spans="2:25" ht="15.75" x14ac:dyDescent="0.25">
      <c r="B70" s="311"/>
      <c r="C70" s="313"/>
      <c r="D70" s="286"/>
      <c r="E70" s="287"/>
      <c r="F70" s="288"/>
      <c r="G70" s="8"/>
      <c r="H70" s="9"/>
      <c r="I70" s="10"/>
      <c r="J70" s="10"/>
      <c r="K70" s="8"/>
      <c r="L70" s="9"/>
      <c r="M70" s="18"/>
      <c r="N70" s="286"/>
      <c r="O70" s="288"/>
      <c r="P70" s="329"/>
      <c r="Q70" s="330"/>
      <c r="R70" s="8"/>
      <c r="S70" s="9"/>
      <c r="T70" s="291"/>
      <c r="U70" s="292"/>
      <c r="V70" s="292"/>
      <c r="W70" s="292"/>
      <c r="X70" s="292"/>
      <c r="Y70" s="293"/>
    </row>
    <row r="71" spans="2:25" ht="15.75" x14ac:dyDescent="0.25">
      <c r="B71" s="311"/>
      <c r="C71" s="313"/>
      <c r="D71" s="286"/>
      <c r="E71" s="287"/>
      <c r="F71" s="288"/>
      <c r="G71" s="8"/>
      <c r="H71" s="9"/>
      <c r="I71" s="10"/>
      <c r="J71" s="10"/>
      <c r="K71" s="8"/>
      <c r="L71" s="9"/>
      <c r="M71" s="18"/>
      <c r="N71" s="286"/>
      <c r="O71" s="288"/>
      <c r="P71" s="329"/>
      <c r="Q71" s="330"/>
      <c r="R71" s="8"/>
      <c r="S71" s="9"/>
      <c r="T71" s="291"/>
      <c r="U71" s="292"/>
      <c r="V71" s="292"/>
      <c r="W71" s="292"/>
      <c r="X71" s="292"/>
      <c r="Y71" s="293"/>
    </row>
    <row r="72" spans="2:25" ht="15.75" x14ac:dyDescent="0.25">
      <c r="B72" s="311"/>
      <c r="C72" s="313"/>
      <c r="D72" s="286"/>
      <c r="E72" s="287"/>
      <c r="F72" s="288"/>
      <c r="G72" s="8"/>
      <c r="H72" s="9"/>
      <c r="I72" s="10"/>
      <c r="J72" s="10"/>
      <c r="K72" s="8"/>
      <c r="L72" s="9"/>
      <c r="M72" s="18"/>
      <c r="N72" s="286"/>
      <c r="O72" s="288"/>
      <c r="P72" s="329"/>
      <c r="Q72" s="330"/>
      <c r="R72" s="8"/>
      <c r="S72" s="9"/>
      <c r="T72" s="291"/>
      <c r="U72" s="292"/>
      <c r="V72" s="292"/>
      <c r="W72" s="292"/>
      <c r="X72" s="292"/>
      <c r="Y72" s="293"/>
    </row>
    <row r="73" spans="2:25" ht="15.75" x14ac:dyDescent="0.25">
      <c r="B73" s="311"/>
      <c r="C73" s="313"/>
      <c r="D73" s="286"/>
      <c r="E73" s="287"/>
      <c r="F73" s="288"/>
      <c r="G73" s="8"/>
      <c r="H73" s="9"/>
      <c r="I73" s="10"/>
      <c r="J73" s="10"/>
      <c r="K73" s="8"/>
      <c r="L73" s="9"/>
      <c r="M73" s="18"/>
      <c r="N73" s="286"/>
      <c r="O73" s="288"/>
      <c r="P73" s="329"/>
      <c r="Q73" s="330"/>
      <c r="R73" s="8"/>
      <c r="S73" s="9"/>
      <c r="T73" s="291"/>
      <c r="U73" s="292"/>
      <c r="V73" s="292"/>
      <c r="W73" s="292"/>
      <c r="X73" s="292"/>
      <c r="Y73" s="293"/>
    </row>
    <row r="74" spans="2:25" ht="15.75" x14ac:dyDescent="0.25">
      <c r="B74" s="311"/>
      <c r="C74" s="313"/>
      <c r="D74" s="286"/>
      <c r="E74" s="287"/>
      <c r="F74" s="288"/>
      <c r="G74" s="286"/>
      <c r="H74" s="288"/>
      <c r="I74" s="10"/>
      <c r="J74" s="10"/>
      <c r="K74" s="286"/>
      <c r="L74" s="288"/>
      <c r="M74" s="18"/>
      <c r="N74" s="286"/>
      <c r="O74" s="288"/>
      <c r="P74" s="329"/>
      <c r="Q74" s="330"/>
      <c r="R74" s="286"/>
      <c r="S74" s="288"/>
      <c r="T74" s="291"/>
      <c r="U74" s="292"/>
      <c r="V74" s="292"/>
      <c r="W74" s="292"/>
      <c r="X74" s="292"/>
      <c r="Y74" s="293"/>
    </row>
    <row r="75" spans="2:25" ht="15.75" x14ac:dyDescent="0.25">
      <c r="B75" s="337"/>
      <c r="C75" s="338"/>
      <c r="D75" s="325"/>
      <c r="E75" s="326"/>
      <c r="F75" s="327"/>
      <c r="G75" s="328"/>
      <c r="H75" s="328"/>
      <c r="I75" s="10"/>
      <c r="J75" s="10"/>
      <c r="K75" s="325"/>
      <c r="L75" s="327"/>
      <c r="M75" s="24"/>
      <c r="N75" s="286"/>
      <c r="O75" s="288"/>
      <c r="P75" s="329"/>
      <c r="Q75" s="330"/>
      <c r="R75" s="325"/>
      <c r="S75" s="327"/>
      <c r="T75" s="322"/>
      <c r="U75" s="323"/>
      <c r="V75" s="323"/>
      <c r="W75" s="323"/>
      <c r="X75" s="323"/>
      <c r="Y75" s="324"/>
    </row>
    <row r="76" spans="2:25" ht="15.75" x14ac:dyDescent="0.25">
      <c r="B76" s="306" t="s">
        <v>266</v>
      </c>
      <c r="C76" s="307"/>
      <c r="D76" s="308" t="s">
        <v>475</v>
      </c>
      <c r="E76" s="309"/>
      <c r="F76" s="310"/>
      <c r="G76" s="308" t="s">
        <v>476</v>
      </c>
      <c r="H76" s="310"/>
      <c r="I76" s="5" t="s">
        <v>477</v>
      </c>
      <c r="J76" s="5" t="s">
        <v>478</v>
      </c>
      <c r="K76" s="308" t="s">
        <v>7</v>
      </c>
      <c r="L76" s="310"/>
      <c r="M76" s="4" t="s">
        <v>479</v>
      </c>
      <c r="N76" s="308" t="s">
        <v>480</v>
      </c>
      <c r="O76" s="310"/>
      <c r="P76" s="308" t="s">
        <v>481</v>
      </c>
      <c r="Q76" s="310"/>
      <c r="R76" s="308" t="s">
        <v>482</v>
      </c>
      <c r="S76" s="310"/>
      <c r="T76" s="314" t="s">
        <v>483</v>
      </c>
      <c r="U76" s="315"/>
      <c r="V76" s="315"/>
      <c r="W76" s="315"/>
      <c r="X76" s="315"/>
      <c r="Y76" s="316"/>
    </row>
    <row r="77" spans="2:25" ht="15.75" x14ac:dyDescent="0.25">
      <c r="B77" s="311" t="s">
        <v>273</v>
      </c>
      <c r="C77" s="312"/>
      <c r="D77" s="286"/>
      <c r="E77" s="287"/>
      <c r="F77" s="288"/>
      <c r="G77" s="286"/>
      <c r="H77" s="288"/>
      <c r="I77" s="10"/>
      <c r="J77" s="10"/>
      <c r="K77" s="319">
        <v>28726.080000000002</v>
      </c>
      <c r="L77" s="299"/>
      <c r="M77" s="26">
        <v>8</v>
      </c>
      <c r="N77" s="300">
        <v>102853.8</v>
      </c>
      <c r="O77" s="301"/>
      <c r="P77" s="320"/>
      <c r="Q77" s="321"/>
      <c r="R77" s="304">
        <f>N77-P77-P78-P79-P80-P81-P82-P83-P84-P85-P86</f>
        <v>102853.8</v>
      </c>
      <c r="S77" s="305"/>
      <c r="T77" s="291"/>
      <c r="U77" s="292"/>
      <c r="V77" s="292"/>
      <c r="W77" s="292"/>
      <c r="X77" s="292"/>
      <c r="Y77" s="293"/>
    </row>
    <row r="78" spans="2:25" ht="15.75" x14ac:dyDescent="0.25">
      <c r="B78" s="311"/>
      <c r="C78" s="312"/>
      <c r="D78" s="286"/>
      <c r="E78" s="287"/>
      <c r="F78" s="288"/>
      <c r="G78" s="286"/>
      <c r="H78" s="288"/>
      <c r="I78" s="10"/>
      <c r="J78" s="10"/>
      <c r="K78" s="286"/>
      <c r="L78" s="288"/>
      <c r="M78" s="18"/>
      <c r="N78" s="286"/>
      <c r="O78" s="288"/>
      <c r="P78" s="317"/>
      <c r="Q78" s="318"/>
      <c r="R78" s="286"/>
      <c r="S78" s="288"/>
      <c r="T78" s="291"/>
      <c r="U78" s="292"/>
      <c r="V78" s="292"/>
      <c r="W78" s="292"/>
      <c r="X78" s="292"/>
      <c r="Y78" s="293"/>
    </row>
    <row r="79" spans="2:25" ht="15.75" x14ac:dyDescent="0.25">
      <c r="B79" s="311"/>
      <c r="C79" s="312"/>
      <c r="D79" s="286"/>
      <c r="E79" s="287"/>
      <c r="F79" s="288"/>
      <c r="G79" s="286"/>
      <c r="H79" s="288"/>
      <c r="I79" s="10"/>
      <c r="J79" s="10"/>
      <c r="K79" s="286"/>
      <c r="L79" s="288"/>
      <c r="M79" s="18"/>
      <c r="N79" s="286"/>
      <c r="O79" s="288"/>
      <c r="P79" s="317"/>
      <c r="Q79" s="318"/>
      <c r="R79" s="286"/>
      <c r="S79" s="288"/>
      <c r="T79" s="291"/>
      <c r="U79" s="292"/>
      <c r="V79" s="292"/>
      <c r="W79" s="292"/>
      <c r="X79" s="292"/>
      <c r="Y79" s="293"/>
    </row>
    <row r="80" spans="2:25" ht="15.75" x14ac:dyDescent="0.25">
      <c r="B80" s="311"/>
      <c r="C80" s="312"/>
      <c r="D80" s="286"/>
      <c r="E80" s="287"/>
      <c r="F80" s="288"/>
      <c r="G80" s="286"/>
      <c r="H80" s="288"/>
      <c r="I80" s="10"/>
      <c r="J80" s="10"/>
      <c r="K80" s="286"/>
      <c r="L80" s="288"/>
      <c r="M80" s="18"/>
      <c r="N80" s="286"/>
      <c r="O80" s="288"/>
      <c r="P80" s="317"/>
      <c r="Q80" s="318"/>
      <c r="R80" s="286"/>
      <c r="S80" s="288"/>
      <c r="T80" s="291"/>
      <c r="U80" s="292"/>
      <c r="V80" s="292"/>
      <c r="W80" s="292"/>
      <c r="X80" s="292"/>
      <c r="Y80" s="293"/>
    </row>
    <row r="81" spans="2:25" ht="15.75" x14ac:dyDescent="0.25">
      <c r="B81" s="311"/>
      <c r="C81" s="312"/>
      <c r="D81" s="286"/>
      <c r="E81" s="287"/>
      <c r="F81" s="288"/>
      <c r="G81" s="286"/>
      <c r="H81" s="288"/>
      <c r="I81" s="10"/>
      <c r="J81" s="10"/>
      <c r="K81" s="286"/>
      <c r="L81" s="288"/>
      <c r="M81" s="18"/>
      <c r="N81" s="286"/>
      <c r="O81" s="288"/>
      <c r="P81" s="317"/>
      <c r="Q81" s="318"/>
      <c r="R81" s="286"/>
      <c r="S81" s="288"/>
      <c r="T81" s="291"/>
      <c r="U81" s="292"/>
      <c r="V81" s="292"/>
      <c r="W81" s="292"/>
      <c r="X81" s="292"/>
      <c r="Y81" s="293"/>
    </row>
    <row r="82" spans="2:25" ht="15.75" x14ac:dyDescent="0.25">
      <c r="B82" s="311"/>
      <c r="C82" s="312"/>
      <c r="D82" s="286"/>
      <c r="E82" s="287"/>
      <c r="F82" s="288"/>
      <c r="G82" s="286"/>
      <c r="H82" s="288"/>
      <c r="I82" s="10"/>
      <c r="J82" s="10"/>
      <c r="K82" s="286"/>
      <c r="L82" s="288"/>
      <c r="M82" s="18"/>
      <c r="N82" s="286"/>
      <c r="O82" s="288"/>
      <c r="P82" s="317"/>
      <c r="Q82" s="318"/>
      <c r="R82" s="286"/>
      <c r="S82" s="288"/>
      <c r="T82" s="291"/>
      <c r="U82" s="292"/>
      <c r="V82" s="292"/>
      <c r="W82" s="292"/>
      <c r="X82" s="292"/>
      <c r="Y82" s="293"/>
    </row>
    <row r="83" spans="2:25" ht="15.75" x14ac:dyDescent="0.25">
      <c r="B83" s="311"/>
      <c r="C83" s="313"/>
      <c r="D83" s="286"/>
      <c r="E83" s="287"/>
      <c r="F83" s="288"/>
      <c r="G83" s="286"/>
      <c r="H83" s="288"/>
      <c r="I83" s="10"/>
      <c r="J83" s="10"/>
      <c r="K83" s="286"/>
      <c r="L83" s="288"/>
      <c r="M83" s="18"/>
      <c r="N83" s="286"/>
      <c r="O83" s="288"/>
      <c r="P83" s="317"/>
      <c r="Q83" s="318"/>
      <c r="R83" s="286"/>
      <c r="S83" s="288"/>
      <c r="T83" s="291"/>
      <c r="U83" s="292"/>
      <c r="V83" s="292"/>
      <c r="W83" s="292"/>
      <c r="X83" s="292"/>
      <c r="Y83" s="293"/>
    </row>
    <row r="84" spans="2:25" ht="15.75" x14ac:dyDescent="0.25">
      <c r="B84" s="311"/>
      <c r="C84" s="313"/>
      <c r="D84" s="8"/>
      <c r="E84" s="18"/>
      <c r="F84" s="9"/>
      <c r="G84" s="286"/>
      <c r="H84" s="288"/>
      <c r="I84" s="10"/>
      <c r="J84" s="10"/>
      <c r="K84" s="8"/>
      <c r="L84" s="9"/>
      <c r="M84" s="18"/>
      <c r="N84" s="286"/>
      <c r="O84" s="288"/>
      <c r="P84" s="317"/>
      <c r="Q84" s="318"/>
      <c r="R84" s="8"/>
      <c r="S84" s="9"/>
      <c r="T84" s="291"/>
      <c r="U84" s="292"/>
      <c r="V84" s="292"/>
      <c r="W84" s="292"/>
      <c r="X84" s="292"/>
      <c r="Y84" s="293"/>
    </row>
    <row r="85" spans="2:25" ht="15.75" x14ac:dyDescent="0.25">
      <c r="B85" s="311"/>
      <c r="C85" s="313"/>
      <c r="D85" s="8"/>
      <c r="E85" s="18"/>
      <c r="F85" s="9"/>
      <c r="G85" s="286"/>
      <c r="H85" s="288"/>
      <c r="I85" s="10"/>
      <c r="J85" s="10"/>
      <c r="K85" s="8"/>
      <c r="L85" s="9"/>
      <c r="M85" s="18"/>
      <c r="N85" s="286"/>
      <c r="O85" s="288"/>
      <c r="P85" s="317"/>
      <c r="Q85" s="318"/>
      <c r="R85" s="8"/>
      <c r="S85" s="9"/>
      <c r="T85" s="291"/>
      <c r="U85" s="292"/>
      <c r="V85" s="292"/>
      <c r="W85" s="292"/>
      <c r="X85" s="292"/>
      <c r="Y85" s="293"/>
    </row>
    <row r="86" spans="2:25" ht="15.75" x14ac:dyDescent="0.25">
      <c r="B86" s="311"/>
      <c r="C86" s="313"/>
      <c r="D86" s="8"/>
      <c r="E86" s="18"/>
      <c r="F86" s="9"/>
      <c r="G86" s="286"/>
      <c r="H86" s="288"/>
      <c r="I86" s="10"/>
      <c r="J86" s="10"/>
      <c r="K86" s="8"/>
      <c r="L86" s="9"/>
      <c r="M86" s="18"/>
      <c r="N86" s="286"/>
      <c r="O86" s="288"/>
      <c r="P86" s="317"/>
      <c r="Q86" s="318"/>
      <c r="R86" s="8"/>
      <c r="S86" s="9"/>
      <c r="T86" s="291"/>
      <c r="U86" s="292"/>
      <c r="V86" s="292"/>
      <c r="W86" s="292"/>
      <c r="X86" s="292"/>
      <c r="Y86" s="293"/>
    </row>
    <row r="87" spans="2:25" ht="15.75" x14ac:dyDescent="0.25">
      <c r="B87" s="306" t="s">
        <v>266</v>
      </c>
      <c r="C87" s="307"/>
      <c r="D87" s="308" t="s">
        <v>475</v>
      </c>
      <c r="E87" s="309"/>
      <c r="F87" s="310"/>
      <c r="G87" s="308" t="s">
        <v>476</v>
      </c>
      <c r="H87" s="310"/>
      <c r="I87" s="5" t="s">
        <v>477</v>
      </c>
      <c r="J87" s="5" t="s">
        <v>478</v>
      </c>
      <c r="K87" s="308" t="s">
        <v>7</v>
      </c>
      <c r="L87" s="310"/>
      <c r="M87" s="4" t="s">
        <v>479</v>
      </c>
      <c r="N87" s="308" t="s">
        <v>480</v>
      </c>
      <c r="O87" s="310"/>
      <c r="P87" s="308" t="s">
        <v>481</v>
      </c>
      <c r="Q87" s="310"/>
      <c r="R87" s="308" t="s">
        <v>482</v>
      </c>
      <c r="S87" s="310"/>
      <c r="T87" s="314" t="s">
        <v>483</v>
      </c>
      <c r="U87" s="315"/>
      <c r="V87" s="315"/>
      <c r="W87" s="315"/>
      <c r="X87" s="315"/>
      <c r="Y87" s="316"/>
    </row>
    <row r="88" spans="2:25" ht="15.75" x14ac:dyDescent="0.25">
      <c r="B88" s="294" t="s">
        <v>271</v>
      </c>
      <c r="C88" s="294"/>
      <c r="D88" s="295"/>
      <c r="E88" s="296"/>
      <c r="F88" s="297"/>
      <c r="G88" s="295"/>
      <c r="H88" s="297"/>
      <c r="I88" s="27"/>
      <c r="J88" s="27"/>
      <c r="K88" s="298">
        <v>0</v>
      </c>
      <c r="L88" s="299"/>
      <c r="M88" s="26"/>
      <c r="N88" s="300">
        <v>64004</v>
      </c>
      <c r="O88" s="301"/>
      <c r="P88" s="302"/>
      <c r="Q88" s="303"/>
      <c r="R88" s="304">
        <f>N88-P88-P89-P90-P91-P92-P93-P94-P95-P96</f>
        <v>64004</v>
      </c>
      <c r="S88" s="305"/>
      <c r="T88" s="296"/>
      <c r="U88" s="296"/>
      <c r="V88" s="296"/>
      <c r="W88" s="296"/>
      <c r="X88" s="296"/>
      <c r="Y88" s="297"/>
    </row>
    <row r="89" spans="2:25" ht="15.75" x14ac:dyDescent="0.25">
      <c r="B89" s="294"/>
      <c r="C89" s="294"/>
      <c r="D89" s="286"/>
      <c r="E89" s="287"/>
      <c r="F89" s="288"/>
      <c r="G89" s="286"/>
      <c r="H89" s="288"/>
      <c r="I89" s="28"/>
      <c r="J89" s="28"/>
      <c r="K89" s="286"/>
      <c r="L89" s="288"/>
      <c r="M89" s="18"/>
      <c r="N89" s="286"/>
      <c r="O89" s="288"/>
      <c r="P89" s="289"/>
      <c r="Q89" s="290"/>
      <c r="R89" s="286"/>
      <c r="S89" s="288"/>
      <c r="T89" s="291"/>
      <c r="U89" s="292"/>
      <c r="V89" s="292"/>
      <c r="W89" s="292"/>
      <c r="X89" s="292"/>
      <c r="Y89" s="293"/>
    </row>
    <row r="90" spans="2:25" ht="15.75" x14ac:dyDescent="0.25">
      <c r="B90" s="294"/>
      <c r="C90" s="294"/>
      <c r="D90" s="286"/>
      <c r="E90" s="287"/>
      <c r="F90" s="288"/>
      <c r="G90" s="286"/>
      <c r="H90" s="288"/>
      <c r="I90" s="28"/>
      <c r="J90" s="28"/>
      <c r="K90" s="286"/>
      <c r="L90" s="288"/>
      <c r="M90" s="18"/>
      <c r="N90" s="286"/>
      <c r="O90" s="288"/>
      <c r="P90" s="289"/>
      <c r="Q90" s="290"/>
      <c r="R90" s="286"/>
      <c r="S90" s="288"/>
      <c r="T90" s="291"/>
      <c r="U90" s="292"/>
      <c r="V90" s="292"/>
      <c r="W90" s="292"/>
      <c r="X90" s="292"/>
      <c r="Y90" s="293"/>
    </row>
    <row r="91" spans="2:25" ht="15.75" x14ac:dyDescent="0.25">
      <c r="B91" s="294"/>
      <c r="C91" s="294"/>
      <c r="D91" s="286"/>
      <c r="E91" s="287"/>
      <c r="F91" s="288"/>
      <c r="G91" s="286"/>
      <c r="H91" s="288"/>
      <c r="I91" s="28"/>
      <c r="J91" s="28"/>
      <c r="K91" s="286"/>
      <c r="L91" s="288"/>
      <c r="M91" s="18"/>
      <c r="N91" s="286"/>
      <c r="O91" s="288"/>
      <c r="P91" s="289"/>
      <c r="Q91" s="290"/>
      <c r="R91" s="286"/>
      <c r="S91" s="288"/>
      <c r="T91" s="291"/>
      <c r="U91" s="292"/>
      <c r="V91" s="292"/>
      <c r="W91" s="292"/>
      <c r="X91" s="292"/>
      <c r="Y91" s="293"/>
    </row>
    <row r="92" spans="2:25" ht="15.75" x14ac:dyDescent="0.25">
      <c r="B92" s="294"/>
      <c r="C92" s="294"/>
      <c r="D92" s="286"/>
      <c r="E92" s="287"/>
      <c r="F92" s="288"/>
      <c r="G92" s="286"/>
      <c r="H92" s="288"/>
      <c r="I92" s="10"/>
      <c r="J92" s="28"/>
      <c r="K92" s="286"/>
      <c r="L92" s="288"/>
      <c r="M92" s="18"/>
      <c r="N92" s="286"/>
      <c r="O92" s="288"/>
      <c r="P92" s="289"/>
      <c r="Q92" s="290"/>
      <c r="R92" s="286"/>
      <c r="S92" s="288"/>
      <c r="T92" s="291"/>
      <c r="U92" s="292"/>
      <c r="V92" s="292"/>
      <c r="W92" s="292"/>
      <c r="X92" s="292"/>
      <c r="Y92" s="293"/>
    </row>
    <row r="93" spans="2:25" ht="15.75" x14ac:dyDescent="0.25">
      <c r="B93" s="294"/>
      <c r="C93" s="294"/>
      <c r="D93" s="286"/>
      <c r="E93" s="287"/>
      <c r="F93" s="288"/>
      <c r="G93" s="286"/>
      <c r="H93" s="288"/>
      <c r="I93" s="10"/>
      <c r="J93" s="10"/>
      <c r="K93" s="286"/>
      <c r="L93" s="288"/>
      <c r="M93" s="18"/>
      <c r="N93" s="8"/>
      <c r="O93" s="9"/>
      <c r="P93" s="289"/>
      <c r="Q93" s="290"/>
      <c r="R93" s="286"/>
      <c r="S93" s="288"/>
      <c r="T93" s="291"/>
      <c r="U93" s="292"/>
      <c r="V93" s="292"/>
      <c r="W93" s="292"/>
      <c r="X93" s="292"/>
      <c r="Y93" s="293"/>
    </row>
    <row r="94" spans="2:25" ht="15.75" x14ac:dyDescent="0.25">
      <c r="B94" s="294"/>
      <c r="C94" s="294"/>
      <c r="D94" s="286"/>
      <c r="E94" s="287"/>
      <c r="F94" s="288"/>
      <c r="G94" s="8"/>
      <c r="H94" s="9"/>
      <c r="I94" s="10"/>
      <c r="J94" s="10"/>
      <c r="K94" s="286"/>
      <c r="L94" s="288"/>
      <c r="M94" s="18"/>
      <c r="N94" s="8"/>
      <c r="O94" s="9"/>
      <c r="P94" s="289"/>
      <c r="Q94" s="290"/>
      <c r="R94" s="8"/>
      <c r="S94" s="9"/>
      <c r="T94" s="291"/>
      <c r="U94" s="292"/>
      <c r="V94" s="292"/>
      <c r="W94" s="292"/>
      <c r="X94" s="292"/>
      <c r="Y94" s="293"/>
    </row>
    <row r="95" spans="2:25" ht="15.75" x14ac:dyDescent="0.25">
      <c r="B95" s="294"/>
      <c r="C95" s="294"/>
      <c r="D95" s="286"/>
      <c r="E95" s="287"/>
      <c r="F95" s="288"/>
      <c r="G95" s="8"/>
      <c r="H95" s="9"/>
      <c r="I95" s="10"/>
      <c r="J95" s="10"/>
      <c r="K95" s="286"/>
      <c r="L95" s="288"/>
      <c r="M95" s="18"/>
      <c r="N95" s="8"/>
      <c r="O95" s="9"/>
      <c r="P95" s="289"/>
      <c r="Q95" s="290"/>
      <c r="R95" s="8"/>
      <c r="S95" s="9"/>
      <c r="T95" s="291"/>
      <c r="U95" s="292"/>
      <c r="V95" s="292"/>
      <c r="W95" s="292"/>
      <c r="X95" s="292"/>
      <c r="Y95" s="293"/>
    </row>
    <row r="96" spans="2:25" ht="15.75" x14ac:dyDescent="0.25">
      <c r="B96" s="294"/>
      <c r="C96" s="294"/>
      <c r="D96" s="286"/>
      <c r="E96" s="287"/>
      <c r="F96" s="288"/>
      <c r="G96" s="8"/>
      <c r="H96" s="9"/>
      <c r="I96" s="10"/>
      <c r="J96" s="10"/>
      <c r="K96" s="286"/>
      <c r="L96" s="288"/>
      <c r="M96" s="18"/>
      <c r="N96" s="8"/>
      <c r="O96" s="9"/>
      <c r="P96" s="289"/>
      <c r="Q96" s="290"/>
      <c r="R96" s="8"/>
      <c r="S96" s="9"/>
      <c r="T96" s="291"/>
      <c r="U96" s="292"/>
      <c r="V96" s="292"/>
      <c r="W96" s="292"/>
      <c r="X96" s="292"/>
      <c r="Y96" s="293"/>
    </row>
  </sheetData>
  <mergeCells count="586">
    <mergeCell ref="D68:F68"/>
    <mergeCell ref="D67:F67"/>
    <mergeCell ref="D66:F66"/>
    <mergeCell ref="D69:F69"/>
    <mergeCell ref="D70:F70"/>
    <mergeCell ref="D71:F71"/>
    <mergeCell ref="D72:F72"/>
    <mergeCell ref="D73:F73"/>
    <mergeCell ref="D74:F74"/>
    <mergeCell ref="R3:S3"/>
    <mergeCell ref="T3:Y3"/>
    <mergeCell ref="B4:C10"/>
    <mergeCell ref="D4:F4"/>
    <mergeCell ref="G4:H4"/>
    <mergeCell ref="K4:L4"/>
    <mergeCell ref="N4:O4"/>
    <mergeCell ref="P4:Q4"/>
    <mergeCell ref="R4:S4"/>
    <mergeCell ref="T4:Y4"/>
    <mergeCell ref="B3:C3"/>
    <mergeCell ref="D3:F3"/>
    <mergeCell ref="G3:H3"/>
    <mergeCell ref="K3:L3"/>
    <mergeCell ref="N3:O3"/>
    <mergeCell ref="P3:Q3"/>
    <mergeCell ref="T5:Y5"/>
    <mergeCell ref="D6:F6"/>
    <mergeCell ref="G6:H6"/>
    <mergeCell ref="K6:L6"/>
    <mergeCell ref="N6:O6"/>
    <mergeCell ref="P6:Q6"/>
    <mergeCell ref="R6:S6"/>
    <mergeCell ref="T6:Y6"/>
    <mergeCell ref="D5:F5"/>
    <mergeCell ref="G5:H5"/>
    <mergeCell ref="K5:L5"/>
    <mergeCell ref="N5:O5"/>
    <mergeCell ref="P5:Q5"/>
    <mergeCell ref="R5:S5"/>
    <mergeCell ref="T7:Y7"/>
    <mergeCell ref="D8:F8"/>
    <mergeCell ref="G8:H8"/>
    <mergeCell ref="K8:L8"/>
    <mergeCell ref="N8:O8"/>
    <mergeCell ref="P8:Q8"/>
    <mergeCell ref="R8:S8"/>
    <mergeCell ref="T8:Y8"/>
    <mergeCell ref="D7:F7"/>
    <mergeCell ref="G7:H7"/>
    <mergeCell ref="K7:L7"/>
    <mergeCell ref="N7:O7"/>
    <mergeCell ref="P7:Q7"/>
    <mergeCell ref="R7:S7"/>
    <mergeCell ref="T9:Y9"/>
    <mergeCell ref="D10:F10"/>
    <mergeCell ref="G10:H10"/>
    <mergeCell ref="K10:L10"/>
    <mergeCell ref="N10:O10"/>
    <mergeCell ref="P10:Q10"/>
    <mergeCell ref="R10:S10"/>
    <mergeCell ref="T10:Y10"/>
    <mergeCell ref="D9:F9"/>
    <mergeCell ref="G9:H9"/>
    <mergeCell ref="K9:L9"/>
    <mergeCell ref="N9:O9"/>
    <mergeCell ref="P9:Q9"/>
    <mergeCell ref="R9:S9"/>
    <mergeCell ref="R11:S11"/>
    <mergeCell ref="T11:Y11"/>
    <mergeCell ref="B12:C21"/>
    <mergeCell ref="D12:F12"/>
    <mergeCell ref="G12:H12"/>
    <mergeCell ref="K12:L12"/>
    <mergeCell ref="N12:O12"/>
    <mergeCell ref="P12:Q12"/>
    <mergeCell ref="R12:S12"/>
    <mergeCell ref="T12:Y12"/>
    <mergeCell ref="B11:C11"/>
    <mergeCell ref="D11:F11"/>
    <mergeCell ref="G11:H11"/>
    <mergeCell ref="K11:L11"/>
    <mergeCell ref="N11:O11"/>
    <mergeCell ref="P11:Q11"/>
    <mergeCell ref="G15:H15"/>
    <mergeCell ref="K15:L15"/>
    <mergeCell ref="N15:O15"/>
    <mergeCell ref="P15:Q15"/>
    <mergeCell ref="R15:S15"/>
    <mergeCell ref="T15:Y15"/>
    <mergeCell ref="T13:Y13"/>
    <mergeCell ref="D14:F14"/>
    <mergeCell ref="G14:H14"/>
    <mergeCell ref="K14:L14"/>
    <mergeCell ref="N14:O14"/>
    <mergeCell ref="P14:Q14"/>
    <mergeCell ref="R14:S14"/>
    <mergeCell ref="T14:Y14"/>
    <mergeCell ref="D13:F13"/>
    <mergeCell ref="G13:H13"/>
    <mergeCell ref="K13:L13"/>
    <mergeCell ref="N13:O13"/>
    <mergeCell ref="P13:Q13"/>
    <mergeCell ref="R13:S13"/>
    <mergeCell ref="G18:H18"/>
    <mergeCell ref="K18:L18"/>
    <mergeCell ref="N18:O18"/>
    <mergeCell ref="P18:Q18"/>
    <mergeCell ref="R18:S18"/>
    <mergeCell ref="T18:Y18"/>
    <mergeCell ref="K16:L16"/>
    <mergeCell ref="N16:O16"/>
    <mergeCell ref="P16:Q16"/>
    <mergeCell ref="R16:S16"/>
    <mergeCell ref="T16:Y16"/>
    <mergeCell ref="K17:L17"/>
    <mergeCell ref="N17:O17"/>
    <mergeCell ref="P17:Q17"/>
    <mergeCell ref="T17:Y17"/>
    <mergeCell ref="K19:L19"/>
    <mergeCell ref="N19:O19"/>
    <mergeCell ref="P19:Q19"/>
    <mergeCell ref="T19:Y19"/>
    <mergeCell ref="K20:L20"/>
    <mergeCell ref="N20:O20"/>
    <mergeCell ref="P20:Q20"/>
    <mergeCell ref="R20:S20"/>
    <mergeCell ref="T20:Y20"/>
    <mergeCell ref="T21:Y21"/>
    <mergeCell ref="B22:C22"/>
    <mergeCell ref="D22:F22"/>
    <mergeCell ref="G22:H22"/>
    <mergeCell ref="K22:L22"/>
    <mergeCell ref="N22:O22"/>
    <mergeCell ref="P22:Q22"/>
    <mergeCell ref="R22:S22"/>
    <mergeCell ref="T22:Y22"/>
    <mergeCell ref="D21:F21"/>
    <mergeCell ref="G21:H21"/>
    <mergeCell ref="K21:L21"/>
    <mergeCell ref="N21:O21"/>
    <mergeCell ref="P21:Q21"/>
    <mergeCell ref="R21:S21"/>
    <mergeCell ref="R23:S23"/>
    <mergeCell ref="T23:Y23"/>
    <mergeCell ref="D24:F24"/>
    <mergeCell ref="G24:H24"/>
    <mergeCell ref="K24:L24"/>
    <mergeCell ref="N24:O24"/>
    <mergeCell ref="P24:Q24"/>
    <mergeCell ref="R24:S24"/>
    <mergeCell ref="T24:Y24"/>
    <mergeCell ref="D23:F23"/>
    <mergeCell ref="G23:H23"/>
    <mergeCell ref="K23:L23"/>
    <mergeCell ref="N23:O23"/>
    <mergeCell ref="P23:Q23"/>
    <mergeCell ref="P25:Q25"/>
    <mergeCell ref="R25:S25"/>
    <mergeCell ref="T25:Y25"/>
    <mergeCell ref="D26:F26"/>
    <mergeCell ref="G26:H26"/>
    <mergeCell ref="K26:L26"/>
    <mergeCell ref="N26:O26"/>
    <mergeCell ref="P26:Q26"/>
    <mergeCell ref="R26:S26"/>
    <mergeCell ref="T26:Y26"/>
    <mergeCell ref="D25:F25"/>
    <mergeCell ref="G25:H25"/>
    <mergeCell ref="K25:L25"/>
    <mergeCell ref="N25:O25"/>
    <mergeCell ref="D29:F29"/>
    <mergeCell ref="G29:H29"/>
    <mergeCell ref="K29:L29"/>
    <mergeCell ref="N29:O29"/>
    <mergeCell ref="P29:Q29"/>
    <mergeCell ref="R29:S29"/>
    <mergeCell ref="T27:Y27"/>
    <mergeCell ref="D28:F28"/>
    <mergeCell ref="G28:H28"/>
    <mergeCell ref="K28:L28"/>
    <mergeCell ref="N28:O28"/>
    <mergeCell ref="P28:Q28"/>
    <mergeCell ref="T28:Y28"/>
    <mergeCell ref="D27:F27"/>
    <mergeCell ref="G27:H27"/>
    <mergeCell ref="K27:L27"/>
    <mergeCell ref="N27:O27"/>
    <mergeCell ref="P27:Q27"/>
    <mergeCell ref="R27:S27"/>
    <mergeCell ref="T31:Y31"/>
    <mergeCell ref="B32:C32"/>
    <mergeCell ref="D32:F32"/>
    <mergeCell ref="G32:H32"/>
    <mergeCell ref="K32:L32"/>
    <mergeCell ref="N32:O32"/>
    <mergeCell ref="P32:Q32"/>
    <mergeCell ref="R32:S32"/>
    <mergeCell ref="T32:Y32"/>
    <mergeCell ref="D31:F31"/>
    <mergeCell ref="G31:H31"/>
    <mergeCell ref="K31:L31"/>
    <mergeCell ref="N31:O31"/>
    <mergeCell ref="P31:Q31"/>
    <mergeCell ref="R31:S31"/>
    <mergeCell ref="B23:C31"/>
    <mergeCell ref="T29:Y29"/>
    <mergeCell ref="D30:F30"/>
    <mergeCell ref="G30:H30"/>
    <mergeCell ref="K30:L30"/>
    <mergeCell ref="N30:O30"/>
    <mergeCell ref="P30:Q30"/>
    <mergeCell ref="R30:S30"/>
    <mergeCell ref="T30:Y30"/>
    <mergeCell ref="B33:C41"/>
    <mergeCell ref="D33:F33"/>
    <mergeCell ref="G33:H33"/>
    <mergeCell ref="K33:L33"/>
    <mergeCell ref="N33:O33"/>
    <mergeCell ref="P33:Q33"/>
    <mergeCell ref="G35:H35"/>
    <mergeCell ref="K35:L35"/>
    <mergeCell ref="N35:O35"/>
    <mergeCell ref="P35:Q35"/>
    <mergeCell ref="G40:H40"/>
    <mergeCell ref="K40:L40"/>
    <mergeCell ref="N40:O40"/>
    <mergeCell ref="P40:Q40"/>
    <mergeCell ref="D41:F41"/>
    <mergeCell ref="G41:H41"/>
    <mergeCell ref="G36:H36"/>
    <mergeCell ref="K36:L36"/>
    <mergeCell ref="N36:O36"/>
    <mergeCell ref="P36:Q36"/>
    <mergeCell ref="K41:L41"/>
    <mergeCell ref="N41:O41"/>
    <mergeCell ref="P41:Q41"/>
    <mergeCell ref="R36:S36"/>
    <mergeCell ref="T36:Y36"/>
    <mergeCell ref="R33:S33"/>
    <mergeCell ref="T39:Y39"/>
    <mergeCell ref="D34:F34"/>
    <mergeCell ref="G34:H34"/>
    <mergeCell ref="K34:L34"/>
    <mergeCell ref="N34:O34"/>
    <mergeCell ref="P34:Q34"/>
    <mergeCell ref="R34:S34"/>
    <mergeCell ref="R35:S35"/>
    <mergeCell ref="N37:O37"/>
    <mergeCell ref="P37:Q37"/>
    <mergeCell ref="R37:S37"/>
    <mergeCell ref="T37:Y37"/>
    <mergeCell ref="N38:O38"/>
    <mergeCell ref="P38:Q38"/>
    <mergeCell ref="R38:S38"/>
    <mergeCell ref="T38:Y38"/>
    <mergeCell ref="T35:Y35"/>
    <mergeCell ref="T33:Y33"/>
    <mergeCell ref="T34:Y34"/>
    <mergeCell ref="D35:F35"/>
    <mergeCell ref="R41:S41"/>
    <mergeCell ref="N39:O39"/>
    <mergeCell ref="P39:Q39"/>
    <mergeCell ref="R39:S39"/>
    <mergeCell ref="R42:S42"/>
    <mergeCell ref="T42:Y42"/>
    <mergeCell ref="T40:Y40"/>
    <mergeCell ref="R40:S40"/>
    <mergeCell ref="B43:C52"/>
    <mergeCell ref="D43:F43"/>
    <mergeCell ref="G43:H43"/>
    <mergeCell ref="K43:L43"/>
    <mergeCell ref="N43:O43"/>
    <mergeCell ref="P43:Q43"/>
    <mergeCell ref="R43:S43"/>
    <mergeCell ref="T43:Y43"/>
    <mergeCell ref="B42:C42"/>
    <mergeCell ref="D42:F42"/>
    <mergeCell ref="G42:H42"/>
    <mergeCell ref="K42:L42"/>
    <mergeCell ref="N42:O42"/>
    <mergeCell ref="P42:Q42"/>
    <mergeCell ref="T44:Y44"/>
    <mergeCell ref="D45:F45"/>
    <mergeCell ref="G45:H45"/>
    <mergeCell ref="K45:L45"/>
    <mergeCell ref="N45:O45"/>
    <mergeCell ref="P45:Q45"/>
    <mergeCell ref="R45:S45"/>
    <mergeCell ref="T45:Y45"/>
    <mergeCell ref="D44:F44"/>
    <mergeCell ref="G44:H44"/>
    <mergeCell ref="K44:L44"/>
    <mergeCell ref="N44:O44"/>
    <mergeCell ref="P44:Q44"/>
    <mergeCell ref="R44:S44"/>
    <mergeCell ref="T46:Y46"/>
    <mergeCell ref="D47:F47"/>
    <mergeCell ref="G47:H47"/>
    <mergeCell ref="P47:Q47"/>
    <mergeCell ref="R47:S47"/>
    <mergeCell ref="T47:Y47"/>
    <mergeCell ref="D46:F46"/>
    <mergeCell ref="G46:H46"/>
    <mergeCell ref="K46:L46"/>
    <mergeCell ref="N46:O46"/>
    <mergeCell ref="P46:Q46"/>
    <mergeCell ref="R46:S46"/>
    <mergeCell ref="N47:O47"/>
    <mergeCell ref="D48:F48"/>
    <mergeCell ref="G48:H48"/>
    <mergeCell ref="P48:Q48"/>
    <mergeCell ref="R48:S48"/>
    <mergeCell ref="T48:Y48"/>
    <mergeCell ref="D49:F49"/>
    <mergeCell ref="G49:H49"/>
    <mergeCell ref="P49:Q49"/>
    <mergeCell ref="R49:S49"/>
    <mergeCell ref="T49:Y49"/>
    <mergeCell ref="D50:F50"/>
    <mergeCell ref="G50:H50"/>
    <mergeCell ref="P50:Q50"/>
    <mergeCell ref="R50:S50"/>
    <mergeCell ref="T50:Y50"/>
    <mergeCell ref="D51:F51"/>
    <mergeCell ref="G51:H51"/>
    <mergeCell ref="K51:L51"/>
    <mergeCell ref="N51:O51"/>
    <mergeCell ref="P51:Q51"/>
    <mergeCell ref="R51:S51"/>
    <mergeCell ref="T51:Y51"/>
    <mergeCell ref="D52:F52"/>
    <mergeCell ref="G52:H52"/>
    <mergeCell ref="K52:L52"/>
    <mergeCell ref="N52:O52"/>
    <mergeCell ref="P52:Q52"/>
    <mergeCell ref="R52:S52"/>
    <mergeCell ref="T52:Y52"/>
    <mergeCell ref="R53:S53"/>
    <mergeCell ref="T53:Y53"/>
    <mergeCell ref="B54:C63"/>
    <mergeCell ref="D54:F54"/>
    <mergeCell ref="G54:H54"/>
    <mergeCell ref="K54:L54"/>
    <mergeCell ref="N54:O54"/>
    <mergeCell ref="P54:Q54"/>
    <mergeCell ref="R54:S54"/>
    <mergeCell ref="T54:Y54"/>
    <mergeCell ref="B53:C53"/>
    <mergeCell ref="D53:F53"/>
    <mergeCell ref="G53:H53"/>
    <mergeCell ref="K53:L53"/>
    <mergeCell ref="N53:O53"/>
    <mergeCell ref="P53:Q53"/>
    <mergeCell ref="T55:Y55"/>
    <mergeCell ref="D56:F56"/>
    <mergeCell ref="G56:H56"/>
    <mergeCell ref="K56:L56"/>
    <mergeCell ref="N56:O56"/>
    <mergeCell ref="P56:Q56"/>
    <mergeCell ref="R56:S56"/>
    <mergeCell ref="T56:Y56"/>
    <mergeCell ref="D55:F55"/>
    <mergeCell ref="G55:H55"/>
    <mergeCell ref="K55:L55"/>
    <mergeCell ref="N55:O55"/>
    <mergeCell ref="P55:Q55"/>
    <mergeCell ref="R55:S55"/>
    <mergeCell ref="G60:H60"/>
    <mergeCell ref="P60:Q60"/>
    <mergeCell ref="T60:Y60"/>
    <mergeCell ref="G61:H61"/>
    <mergeCell ref="P61:Q61"/>
    <mergeCell ref="T61:Y61"/>
    <mergeCell ref="G57:H57"/>
    <mergeCell ref="T57:Y57"/>
    <mergeCell ref="G58:H58"/>
    <mergeCell ref="T58:Y58"/>
    <mergeCell ref="G59:H59"/>
    <mergeCell ref="T59:Y59"/>
    <mergeCell ref="G62:H62"/>
    <mergeCell ref="P62:Q62"/>
    <mergeCell ref="T62:Y62"/>
    <mergeCell ref="D63:F63"/>
    <mergeCell ref="G63:H63"/>
    <mergeCell ref="K63:L63"/>
    <mergeCell ref="N63:O63"/>
    <mergeCell ref="P63:Q63"/>
    <mergeCell ref="R63:S63"/>
    <mergeCell ref="T63:Y63"/>
    <mergeCell ref="R64:S64"/>
    <mergeCell ref="T64:Y64"/>
    <mergeCell ref="B65:C75"/>
    <mergeCell ref="D65:F65"/>
    <mergeCell ref="G65:H65"/>
    <mergeCell ref="K65:L65"/>
    <mergeCell ref="N65:O65"/>
    <mergeCell ref="P65:Q65"/>
    <mergeCell ref="R65:S65"/>
    <mergeCell ref="T65:Y65"/>
    <mergeCell ref="B64:C64"/>
    <mergeCell ref="D64:F64"/>
    <mergeCell ref="G64:H64"/>
    <mergeCell ref="K64:L64"/>
    <mergeCell ref="N64:O64"/>
    <mergeCell ref="P64:Q64"/>
    <mergeCell ref="G67:H67"/>
    <mergeCell ref="K67:L67"/>
    <mergeCell ref="N67:O67"/>
    <mergeCell ref="P67:Q67"/>
    <mergeCell ref="R67:S67"/>
    <mergeCell ref="T67:Y67"/>
    <mergeCell ref="G66:H66"/>
    <mergeCell ref="K66:L66"/>
    <mergeCell ref="N66:O66"/>
    <mergeCell ref="P66:Q66"/>
    <mergeCell ref="R66:S66"/>
    <mergeCell ref="T66:Y66"/>
    <mergeCell ref="T69:Y69"/>
    <mergeCell ref="N70:O70"/>
    <mergeCell ref="P70:Q70"/>
    <mergeCell ref="T70:Y70"/>
    <mergeCell ref="N71:O71"/>
    <mergeCell ref="P71:Q71"/>
    <mergeCell ref="T71:Y71"/>
    <mergeCell ref="P68:Q68"/>
    <mergeCell ref="G68:H68"/>
    <mergeCell ref="K68:L68"/>
    <mergeCell ref="N68:O68"/>
    <mergeCell ref="R68:S68"/>
    <mergeCell ref="T68:Y68"/>
    <mergeCell ref="G69:H69"/>
    <mergeCell ref="K69:L69"/>
    <mergeCell ref="N69:O69"/>
    <mergeCell ref="P69:Q69"/>
    <mergeCell ref="R69:S69"/>
    <mergeCell ref="G74:H74"/>
    <mergeCell ref="K74:L74"/>
    <mergeCell ref="N74:O74"/>
    <mergeCell ref="P74:Q74"/>
    <mergeCell ref="R74:S74"/>
    <mergeCell ref="T74:Y74"/>
    <mergeCell ref="N72:O72"/>
    <mergeCell ref="P72:Q72"/>
    <mergeCell ref="T72:Y72"/>
    <mergeCell ref="N73:O73"/>
    <mergeCell ref="P73:Q73"/>
    <mergeCell ref="T73:Y73"/>
    <mergeCell ref="T75:Y75"/>
    <mergeCell ref="B76:C76"/>
    <mergeCell ref="D76:F76"/>
    <mergeCell ref="G76:H76"/>
    <mergeCell ref="K76:L76"/>
    <mergeCell ref="N76:O76"/>
    <mergeCell ref="P76:Q76"/>
    <mergeCell ref="R76:S76"/>
    <mergeCell ref="T76:Y76"/>
    <mergeCell ref="D75:F75"/>
    <mergeCell ref="G75:H75"/>
    <mergeCell ref="K75:L75"/>
    <mergeCell ref="N75:O75"/>
    <mergeCell ref="P75:Q75"/>
    <mergeCell ref="R75:S75"/>
    <mergeCell ref="R77:S77"/>
    <mergeCell ref="T77:Y77"/>
    <mergeCell ref="D78:F78"/>
    <mergeCell ref="G78:H78"/>
    <mergeCell ref="K78:L78"/>
    <mergeCell ref="N78:O78"/>
    <mergeCell ref="P78:Q78"/>
    <mergeCell ref="R78:S78"/>
    <mergeCell ref="T78:Y78"/>
    <mergeCell ref="D77:F77"/>
    <mergeCell ref="G77:H77"/>
    <mergeCell ref="K77:L77"/>
    <mergeCell ref="N77:O77"/>
    <mergeCell ref="P77:Q77"/>
    <mergeCell ref="P79:Q79"/>
    <mergeCell ref="R79:S79"/>
    <mergeCell ref="T79:Y79"/>
    <mergeCell ref="D80:F80"/>
    <mergeCell ref="G80:H80"/>
    <mergeCell ref="K80:L80"/>
    <mergeCell ref="N80:O80"/>
    <mergeCell ref="P80:Q80"/>
    <mergeCell ref="R80:S80"/>
    <mergeCell ref="T80:Y80"/>
    <mergeCell ref="D79:F79"/>
    <mergeCell ref="G79:H79"/>
    <mergeCell ref="K79:L79"/>
    <mergeCell ref="N79:O79"/>
    <mergeCell ref="N83:O83"/>
    <mergeCell ref="P83:Q83"/>
    <mergeCell ref="R83:S83"/>
    <mergeCell ref="T81:Y81"/>
    <mergeCell ref="D82:F82"/>
    <mergeCell ref="G82:H82"/>
    <mergeCell ref="K82:L82"/>
    <mergeCell ref="N82:O82"/>
    <mergeCell ref="P82:Q82"/>
    <mergeCell ref="R82:S82"/>
    <mergeCell ref="T82:Y82"/>
    <mergeCell ref="D81:F81"/>
    <mergeCell ref="G81:H81"/>
    <mergeCell ref="K81:L81"/>
    <mergeCell ref="N81:O81"/>
    <mergeCell ref="P81:Q81"/>
    <mergeCell ref="R81:S81"/>
    <mergeCell ref="T83:Y83"/>
    <mergeCell ref="B87:C87"/>
    <mergeCell ref="D87:F87"/>
    <mergeCell ref="G87:H87"/>
    <mergeCell ref="K87:L87"/>
    <mergeCell ref="N87:O87"/>
    <mergeCell ref="P87:Q87"/>
    <mergeCell ref="B77:C86"/>
    <mergeCell ref="R87:S87"/>
    <mergeCell ref="T87:Y87"/>
    <mergeCell ref="G84:H84"/>
    <mergeCell ref="N84:O84"/>
    <mergeCell ref="P84:Q84"/>
    <mergeCell ref="T84:Y84"/>
    <mergeCell ref="G85:H85"/>
    <mergeCell ref="N85:O85"/>
    <mergeCell ref="P85:Q85"/>
    <mergeCell ref="T85:Y85"/>
    <mergeCell ref="G86:H86"/>
    <mergeCell ref="N86:O86"/>
    <mergeCell ref="P86:Q86"/>
    <mergeCell ref="T86:Y86"/>
    <mergeCell ref="D83:F83"/>
    <mergeCell ref="G83:H83"/>
    <mergeCell ref="K83:L83"/>
    <mergeCell ref="B88:C96"/>
    <mergeCell ref="D88:F88"/>
    <mergeCell ref="G88:H88"/>
    <mergeCell ref="K88:L88"/>
    <mergeCell ref="N88:O88"/>
    <mergeCell ref="P88:Q88"/>
    <mergeCell ref="R88:S88"/>
    <mergeCell ref="T88:Y88"/>
    <mergeCell ref="T89:Y89"/>
    <mergeCell ref="D90:F90"/>
    <mergeCell ref="G90:H90"/>
    <mergeCell ref="K90:L90"/>
    <mergeCell ref="N90:O90"/>
    <mergeCell ref="P90:Q90"/>
    <mergeCell ref="R90:S90"/>
    <mergeCell ref="T90:Y90"/>
    <mergeCell ref="D89:F89"/>
    <mergeCell ref="G89:H89"/>
    <mergeCell ref="K89:L89"/>
    <mergeCell ref="N89:O89"/>
    <mergeCell ref="P89:Q89"/>
    <mergeCell ref="R89:S89"/>
    <mergeCell ref="D93:F93"/>
    <mergeCell ref="G93:H93"/>
    <mergeCell ref="K93:L93"/>
    <mergeCell ref="P93:Q93"/>
    <mergeCell ref="R93:S93"/>
    <mergeCell ref="T93:Y93"/>
    <mergeCell ref="T91:Y91"/>
    <mergeCell ref="D92:F92"/>
    <mergeCell ref="G92:H92"/>
    <mergeCell ref="K92:L92"/>
    <mergeCell ref="N92:O92"/>
    <mergeCell ref="P92:Q92"/>
    <mergeCell ref="R92:S92"/>
    <mergeCell ref="T92:Y92"/>
    <mergeCell ref="D91:F91"/>
    <mergeCell ref="G91:H91"/>
    <mergeCell ref="K91:L91"/>
    <mergeCell ref="N91:O91"/>
    <mergeCell ref="P91:Q91"/>
    <mergeCell ref="R91:S91"/>
    <mergeCell ref="D96:F96"/>
    <mergeCell ref="K96:L96"/>
    <mergeCell ref="P96:Q96"/>
    <mergeCell ref="T96:Y96"/>
    <mergeCell ref="D94:F94"/>
    <mergeCell ref="K94:L94"/>
    <mergeCell ref="P94:Q94"/>
    <mergeCell ref="T94:Y94"/>
    <mergeCell ref="D95:F95"/>
    <mergeCell ref="K95:L95"/>
    <mergeCell ref="P95:Q95"/>
    <mergeCell ref="T95:Y9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FROTA_COMPLETA</vt:lpstr>
      <vt:lpstr>VEICULOS POR SET-ATUALIZADA</vt:lpstr>
      <vt:lpstr>INFORMAÇÕES D VEÍCULOS CONDUTOR</vt:lpstr>
      <vt:lpstr>GLOSAS E ABATIMENTOS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2023-11-28T12:28:59Z</cp:lastPrinted>
  <dcterms:created xsi:type="dcterms:W3CDTF">2022-09-30T11:40:18Z</dcterms:created>
  <dcterms:modified xsi:type="dcterms:W3CDTF">2024-01-03T18:13:14Z</dcterms:modified>
</cp:coreProperties>
</file>