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66"/>
  </bookViews>
  <sheets>
    <sheet name="FLUXO 2017" sheetId="1" r:id="rId1"/>
    <sheet name="Planilha2" sheetId="2" r:id="rId2"/>
  </sheets>
  <definedNames>
    <definedName name="_1Excel_BuiltIn_Print_Area_2_1">"$#REF!.$A$5:$D$8"</definedName>
    <definedName name="_xlnm.Print_Area" localSheetId="0">'FLUXO 2017'!$A$1:$Z$164</definedName>
    <definedName name="Print_Area_10">"$#REF!.$E$2:$I$40"</definedName>
    <definedName name="Print_Area_7">"$#REF!.$A$1:$D$53"</definedName>
    <definedName name="Print_Area_8">"$#REF!.$A$1:$D$166"</definedName>
    <definedName name="Print_Area_9">"$#REF!.$A$1:$E$52"</definedName>
  </definedNames>
  <calcPr calcId="144525"/>
</workbook>
</file>

<file path=xl/calcChain.xml><?xml version="1.0" encoding="utf-8"?>
<calcChain xmlns="http://schemas.openxmlformats.org/spreadsheetml/2006/main">
  <c r="Y79" i="1" l="1"/>
  <c r="Y55" i="1"/>
  <c r="Y15" i="1"/>
  <c r="W12" i="1"/>
  <c r="W79" i="1"/>
  <c r="W55" i="1"/>
  <c r="W15" i="1"/>
  <c r="X81" i="1" l="1"/>
  <c r="X56" i="1"/>
  <c r="X60" i="1"/>
  <c r="X64" i="1"/>
  <c r="X68" i="1"/>
  <c r="X72" i="1"/>
  <c r="X76" i="1"/>
  <c r="X52" i="1"/>
  <c r="X41" i="1"/>
  <c r="X33" i="1"/>
  <c r="X37" i="1"/>
  <c r="X19" i="1"/>
  <c r="X23" i="1"/>
  <c r="X27" i="1"/>
  <c r="X84" i="1"/>
  <c r="X63" i="1"/>
  <c r="X71" i="1"/>
  <c r="X51" i="1"/>
  <c r="X32" i="1"/>
  <c r="X18" i="1"/>
  <c r="X26" i="1"/>
  <c r="X82" i="1"/>
  <c r="X57" i="1"/>
  <c r="X61" i="1"/>
  <c r="X65" i="1"/>
  <c r="X69" i="1"/>
  <c r="X73" i="1"/>
  <c r="X77" i="1"/>
  <c r="X53" i="1"/>
  <c r="X42" i="1"/>
  <c r="X34" i="1"/>
  <c r="X16" i="1"/>
  <c r="X20" i="1"/>
  <c r="X24" i="1"/>
  <c r="X28" i="1"/>
  <c r="X83" i="1"/>
  <c r="X58" i="1"/>
  <c r="X62" i="1"/>
  <c r="X66" i="1"/>
  <c r="X70" i="1"/>
  <c r="X74" i="1"/>
  <c r="X50" i="1"/>
  <c r="X46" i="1"/>
  <c r="X43" i="1"/>
  <c r="X35" i="1"/>
  <c r="X17" i="1"/>
  <c r="X21" i="1"/>
  <c r="X25" i="1"/>
  <c r="X29" i="1"/>
  <c r="X80" i="1"/>
  <c r="X59" i="1"/>
  <c r="X67" i="1"/>
  <c r="X75" i="1"/>
  <c r="X47" i="1"/>
  <c r="X36" i="1"/>
  <c r="X22" i="1"/>
  <c r="X15" i="1"/>
  <c r="V82" i="1"/>
  <c r="V57" i="1"/>
  <c r="V61" i="1"/>
  <c r="V65" i="1"/>
  <c r="V69" i="1"/>
  <c r="V73" i="1"/>
  <c r="V77" i="1"/>
  <c r="V53" i="1"/>
  <c r="V42" i="1"/>
  <c r="V34" i="1"/>
  <c r="V16" i="1"/>
  <c r="V20" i="1"/>
  <c r="V24" i="1"/>
  <c r="V28" i="1"/>
  <c r="U12" i="1"/>
  <c r="V83" i="1" s="1"/>
  <c r="U79" i="1"/>
  <c r="U55" i="1"/>
  <c r="U40" i="1"/>
  <c r="U15" i="1"/>
  <c r="V15" i="1" s="1"/>
  <c r="U148" i="1"/>
  <c r="U129" i="1"/>
  <c r="U124" i="1"/>
  <c r="U114" i="1"/>
  <c r="U108" i="1"/>
  <c r="U103" i="1"/>
  <c r="U98" i="1"/>
  <c r="V19" i="1" l="1"/>
  <c r="V33" i="1"/>
  <c r="V41" i="1"/>
  <c r="V76" i="1"/>
  <c r="V72" i="1"/>
  <c r="V68" i="1"/>
  <c r="V64" i="1"/>
  <c r="V60" i="1"/>
  <c r="V56" i="1"/>
  <c r="V81" i="1"/>
  <c r="V26" i="1"/>
  <c r="V22" i="1"/>
  <c r="V18" i="1"/>
  <c r="V36" i="1"/>
  <c r="V32" i="1"/>
  <c r="V47" i="1"/>
  <c r="V51" i="1"/>
  <c r="V75" i="1"/>
  <c r="V71" i="1"/>
  <c r="V67" i="1"/>
  <c r="V63" i="1"/>
  <c r="V59" i="1"/>
  <c r="V84" i="1"/>
  <c r="V80" i="1"/>
  <c r="V27" i="1"/>
  <c r="V23" i="1"/>
  <c r="V37" i="1"/>
  <c r="V52" i="1"/>
  <c r="V29" i="1"/>
  <c r="V25" i="1"/>
  <c r="V21" i="1"/>
  <c r="V17" i="1"/>
  <c r="V35" i="1"/>
  <c r="V43" i="1"/>
  <c r="V46" i="1"/>
  <c r="V50" i="1"/>
  <c r="V74" i="1"/>
  <c r="V70" i="1"/>
  <c r="V66" i="1"/>
  <c r="V62" i="1"/>
  <c r="V58" i="1"/>
  <c r="S79" i="1"/>
  <c r="S55" i="1"/>
  <c r="S40" i="1"/>
  <c r="S15" i="1"/>
  <c r="S148" i="1" l="1"/>
  <c r="S129" i="1"/>
  <c r="S124" i="1"/>
  <c r="S114" i="1"/>
  <c r="S108" i="1"/>
  <c r="S103" i="1"/>
  <c r="S98" i="1"/>
  <c r="S12" i="1"/>
  <c r="T83" i="1" l="1"/>
  <c r="T58" i="1"/>
  <c r="T62" i="1"/>
  <c r="T66" i="1"/>
  <c r="T70" i="1"/>
  <c r="T74" i="1"/>
  <c r="T50" i="1"/>
  <c r="T46" i="1"/>
  <c r="T43" i="1"/>
  <c r="T35" i="1"/>
  <c r="T17" i="1"/>
  <c r="T21" i="1"/>
  <c r="T25" i="1"/>
  <c r="T29" i="1"/>
  <c r="T57" i="1"/>
  <c r="T65" i="1"/>
  <c r="T73" i="1"/>
  <c r="T53" i="1"/>
  <c r="T34" i="1"/>
  <c r="T20" i="1"/>
  <c r="T28" i="1"/>
  <c r="T80" i="1"/>
  <c r="T84" i="1"/>
  <c r="T59" i="1"/>
  <c r="T63" i="1"/>
  <c r="T67" i="1"/>
  <c r="T71" i="1"/>
  <c r="T75" i="1"/>
  <c r="T51" i="1"/>
  <c r="T47" i="1"/>
  <c r="T32" i="1"/>
  <c r="T36" i="1"/>
  <c r="T18" i="1"/>
  <c r="T22" i="1"/>
  <c r="T26" i="1"/>
  <c r="T81" i="1"/>
  <c r="T56" i="1"/>
  <c r="T60" i="1"/>
  <c r="T64" i="1"/>
  <c r="T68" i="1"/>
  <c r="T72" i="1"/>
  <c r="T76" i="1"/>
  <c r="T52" i="1"/>
  <c r="T41" i="1"/>
  <c r="T33" i="1"/>
  <c r="T37" i="1"/>
  <c r="T19" i="1"/>
  <c r="T23" i="1"/>
  <c r="T27" i="1"/>
  <c r="T82" i="1"/>
  <c r="T61" i="1"/>
  <c r="T69" i="1"/>
  <c r="T77" i="1"/>
  <c r="T42" i="1"/>
  <c r="T16" i="1"/>
  <c r="T24" i="1"/>
  <c r="T15" i="1"/>
  <c r="Q12" i="1"/>
  <c r="Q79" i="1"/>
  <c r="Q40" i="1"/>
  <c r="Q15" i="1"/>
  <c r="R15" i="1" s="1"/>
  <c r="Q148" i="1"/>
  <c r="Q129" i="1"/>
  <c r="Q124" i="1"/>
  <c r="Q114" i="1"/>
  <c r="Q108" i="1"/>
  <c r="Q103" i="1"/>
  <c r="Q98" i="1"/>
  <c r="R83" i="1" l="1"/>
  <c r="R58" i="1"/>
  <c r="R62" i="1"/>
  <c r="R66" i="1"/>
  <c r="R70" i="1"/>
  <c r="R74" i="1"/>
  <c r="R51" i="1"/>
  <c r="R47" i="1"/>
  <c r="R32" i="1"/>
  <c r="R36" i="1"/>
  <c r="R18" i="1"/>
  <c r="R22" i="1"/>
  <c r="R26" i="1"/>
  <c r="R80" i="1"/>
  <c r="R84" i="1"/>
  <c r="R59" i="1"/>
  <c r="R63" i="1"/>
  <c r="R67" i="1"/>
  <c r="R71" i="1"/>
  <c r="R75" i="1"/>
  <c r="R52" i="1"/>
  <c r="R41" i="1"/>
  <c r="R33" i="1"/>
  <c r="R37" i="1"/>
  <c r="R19" i="1"/>
  <c r="R23" i="1"/>
  <c r="R27" i="1"/>
  <c r="R81" i="1"/>
  <c r="R56" i="1"/>
  <c r="R60" i="1"/>
  <c r="R64" i="1"/>
  <c r="R68" i="1"/>
  <c r="R72" i="1"/>
  <c r="R76" i="1"/>
  <c r="R53" i="1"/>
  <c r="R42" i="1"/>
  <c r="R34" i="1"/>
  <c r="R16" i="1"/>
  <c r="R20" i="1"/>
  <c r="R24" i="1"/>
  <c r="R28" i="1"/>
  <c r="R82" i="1"/>
  <c r="R57" i="1"/>
  <c r="R61" i="1"/>
  <c r="R65" i="1"/>
  <c r="R69" i="1"/>
  <c r="R73" i="1"/>
  <c r="R50" i="1"/>
  <c r="R46" i="1"/>
  <c r="R43" i="1"/>
  <c r="R35" i="1"/>
  <c r="R17" i="1"/>
  <c r="R21" i="1"/>
  <c r="R25" i="1"/>
  <c r="R29" i="1"/>
  <c r="P80" i="1"/>
  <c r="P84" i="1"/>
  <c r="P59" i="1"/>
  <c r="P63" i="1"/>
  <c r="P67" i="1"/>
  <c r="P71" i="1"/>
  <c r="P75" i="1"/>
  <c r="P52" i="1"/>
  <c r="P41" i="1"/>
  <c r="P33" i="1"/>
  <c r="P36" i="1"/>
  <c r="P37" i="1"/>
  <c r="P18" i="1"/>
  <c r="P19" i="1"/>
  <c r="P22" i="1"/>
  <c r="P23" i="1"/>
  <c r="P26" i="1"/>
  <c r="P27" i="1"/>
  <c r="P15" i="1"/>
  <c r="O40" i="1"/>
  <c r="O15" i="1"/>
  <c r="O148" i="1"/>
  <c r="O129" i="1"/>
  <c r="O124" i="1"/>
  <c r="O114" i="1"/>
  <c r="O108" i="1"/>
  <c r="O103" i="1"/>
  <c r="O98" i="1"/>
  <c r="O12" i="1"/>
  <c r="P81" i="1" s="1"/>
  <c r="P32" i="1" l="1"/>
  <c r="P47" i="1"/>
  <c r="P51" i="1"/>
  <c r="P74" i="1"/>
  <c r="P70" i="1"/>
  <c r="P66" i="1"/>
  <c r="P62" i="1"/>
  <c r="P58" i="1"/>
  <c r="P83" i="1"/>
  <c r="P29" i="1"/>
  <c r="P25" i="1"/>
  <c r="P21" i="1"/>
  <c r="P17" i="1"/>
  <c r="P35" i="1"/>
  <c r="P43" i="1"/>
  <c r="P46" i="1"/>
  <c r="P50" i="1"/>
  <c r="P73" i="1"/>
  <c r="P69" i="1"/>
  <c r="P65" i="1"/>
  <c r="P61" i="1"/>
  <c r="P57" i="1"/>
  <c r="P82" i="1"/>
  <c r="P28" i="1"/>
  <c r="P24" i="1"/>
  <c r="P20" i="1"/>
  <c r="P16" i="1"/>
  <c r="P34" i="1"/>
  <c r="P42" i="1"/>
  <c r="P53" i="1"/>
  <c r="P76" i="1"/>
  <c r="P72" i="1"/>
  <c r="P68" i="1"/>
  <c r="P64" i="1"/>
  <c r="P60" i="1"/>
  <c r="P56" i="1"/>
  <c r="M148" i="1"/>
  <c r="K148" i="1"/>
  <c r="I148" i="1"/>
  <c r="E148" i="1"/>
  <c r="C148" i="1"/>
  <c r="C51" i="1" s="1"/>
  <c r="C49" i="1" s="1"/>
  <c r="B148" i="1"/>
  <c r="G146" i="1"/>
  <c r="G145" i="1"/>
  <c r="G144" i="1"/>
  <c r="G148" i="1" s="1"/>
  <c r="G137" i="1"/>
  <c r="M129" i="1"/>
  <c r="K129" i="1"/>
  <c r="I129" i="1"/>
  <c r="G129" i="1"/>
  <c r="E129" i="1"/>
  <c r="C129" i="1"/>
  <c r="B129" i="1"/>
  <c r="M124" i="1"/>
  <c r="K124" i="1"/>
  <c r="I124" i="1"/>
  <c r="G124" i="1"/>
  <c r="E124" i="1"/>
  <c r="C124" i="1"/>
  <c r="B124" i="1"/>
  <c r="M114" i="1"/>
  <c r="K114" i="1"/>
  <c r="I114" i="1"/>
  <c r="G114" i="1"/>
  <c r="E114" i="1"/>
  <c r="C114" i="1"/>
  <c r="C21" i="1" s="1"/>
  <c r="B114" i="1"/>
  <c r="M108" i="1"/>
  <c r="K108" i="1"/>
  <c r="I108" i="1"/>
  <c r="G108" i="1"/>
  <c r="E108" i="1"/>
  <c r="C108" i="1"/>
  <c r="C16" i="1" s="1"/>
  <c r="B108" i="1"/>
  <c r="M103" i="1"/>
  <c r="K103" i="1"/>
  <c r="I103" i="1"/>
  <c r="G103" i="1"/>
  <c r="E103" i="1"/>
  <c r="C103" i="1"/>
  <c r="C22" i="1" s="1"/>
  <c r="B103" i="1"/>
  <c r="M98" i="1"/>
  <c r="K98" i="1"/>
  <c r="I98" i="1"/>
  <c r="G98" i="1"/>
  <c r="C98" i="1"/>
  <c r="C64" i="1" s="1"/>
  <c r="B98" i="1"/>
  <c r="B83" i="1"/>
  <c r="O79" i="1"/>
  <c r="M79" i="1"/>
  <c r="K79" i="1"/>
  <c r="I79" i="1"/>
  <c r="J79" i="1" s="1"/>
  <c r="G79" i="1"/>
  <c r="E79" i="1"/>
  <c r="C79" i="1"/>
  <c r="B79" i="1"/>
  <c r="B66" i="1"/>
  <c r="B55" i="1" s="1"/>
  <c r="Q55" i="1"/>
  <c r="O55" i="1"/>
  <c r="M55" i="1"/>
  <c r="K55" i="1"/>
  <c r="I55" i="1"/>
  <c r="G55" i="1"/>
  <c r="E55" i="1"/>
  <c r="Y49" i="1"/>
  <c r="W49" i="1"/>
  <c r="U49" i="1"/>
  <c r="S49" i="1"/>
  <c r="Q49" i="1"/>
  <c r="O49" i="1"/>
  <c r="M49" i="1"/>
  <c r="K49" i="1"/>
  <c r="I49" i="1"/>
  <c r="G49" i="1"/>
  <c r="E49" i="1"/>
  <c r="B49" i="1"/>
  <c r="J46" i="1"/>
  <c r="Y45" i="1"/>
  <c r="W45" i="1"/>
  <c r="U45" i="1"/>
  <c r="S45" i="1"/>
  <c r="Q45" i="1"/>
  <c r="O45" i="1"/>
  <c r="M45" i="1"/>
  <c r="K45" i="1"/>
  <c r="I45" i="1"/>
  <c r="G45" i="1"/>
  <c r="E45" i="1"/>
  <c r="C45" i="1"/>
  <c r="D45" i="1" s="1"/>
  <c r="B45" i="1"/>
  <c r="J43" i="1"/>
  <c r="Y40" i="1"/>
  <c r="W40" i="1"/>
  <c r="T40" i="1"/>
  <c r="M40" i="1"/>
  <c r="K40" i="1"/>
  <c r="I40" i="1"/>
  <c r="J40" i="1" s="1"/>
  <c r="G40" i="1"/>
  <c r="E40" i="1"/>
  <c r="C40" i="1"/>
  <c r="B40" i="1"/>
  <c r="Y31" i="1"/>
  <c r="W31" i="1"/>
  <c r="U31" i="1"/>
  <c r="S31" i="1"/>
  <c r="Q31" i="1"/>
  <c r="O31" i="1"/>
  <c r="M31" i="1"/>
  <c r="K31" i="1"/>
  <c r="L31" i="1" s="1"/>
  <c r="I31" i="1"/>
  <c r="G31" i="1"/>
  <c r="E31" i="1"/>
  <c r="C31" i="1"/>
  <c r="B31" i="1"/>
  <c r="J28" i="1"/>
  <c r="G25" i="1"/>
  <c r="G15" i="1" s="1"/>
  <c r="C25" i="1"/>
  <c r="B25" i="1"/>
  <c r="B15" i="1" s="1"/>
  <c r="J24" i="1"/>
  <c r="C24" i="1"/>
  <c r="J23" i="1"/>
  <c r="J17" i="1"/>
  <c r="C17" i="1"/>
  <c r="J16" i="1"/>
  <c r="M15" i="1"/>
  <c r="K15" i="1"/>
  <c r="I15" i="1"/>
  <c r="E15" i="1"/>
  <c r="Y12" i="1"/>
  <c r="M12" i="1"/>
  <c r="N40" i="1" s="1"/>
  <c r="K12" i="1"/>
  <c r="L70" i="1" s="1"/>
  <c r="I12" i="1"/>
  <c r="J82" i="1" s="1"/>
  <c r="G12" i="1"/>
  <c r="E12" i="1"/>
  <c r="F21" i="1" s="1"/>
  <c r="C12" i="1"/>
  <c r="D68" i="1" s="1"/>
  <c r="B12" i="1"/>
  <c r="N19" i="1" l="1"/>
  <c r="Z29" i="1"/>
  <c r="Z80" i="1"/>
  <c r="Z84" i="1"/>
  <c r="Z59" i="1"/>
  <c r="Z63" i="1"/>
  <c r="Z67" i="1"/>
  <c r="Z71" i="1"/>
  <c r="Z75" i="1"/>
  <c r="Z51" i="1"/>
  <c r="Z47" i="1"/>
  <c r="Z35" i="1"/>
  <c r="Z50" i="1"/>
  <c r="Z34" i="1"/>
  <c r="Z81" i="1"/>
  <c r="Z56" i="1"/>
  <c r="Z60" i="1"/>
  <c r="Z64" i="1"/>
  <c r="Z68" i="1"/>
  <c r="Z72" i="1"/>
  <c r="Z76" i="1"/>
  <c r="Z52" i="1"/>
  <c r="Z32" i="1"/>
  <c r="Z36" i="1"/>
  <c r="Z82" i="1"/>
  <c r="Z57" i="1"/>
  <c r="Z61" i="1"/>
  <c r="Z65" i="1"/>
  <c r="Z69" i="1"/>
  <c r="Z73" i="1"/>
  <c r="Z77" i="1"/>
  <c r="Z53" i="1"/>
  <c r="Z33" i="1"/>
  <c r="Z37" i="1"/>
  <c r="Z83" i="1"/>
  <c r="Z58" i="1"/>
  <c r="Z62" i="1"/>
  <c r="Z66" i="1"/>
  <c r="Z70" i="1"/>
  <c r="Z74" i="1"/>
  <c r="Z46" i="1"/>
  <c r="F26" i="1"/>
  <c r="J18" i="1"/>
  <c r="F22" i="1"/>
  <c r="J27" i="1"/>
  <c r="N64" i="1"/>
  <c r="N15" i="1"/>
  <c r="I89" i="1"/>
  <c r="F19" i="1"/>
  <c r="Z40" i="1"/>
  <c r="Z23" i="1"/>
  <c r="Z22" i="1"/>
  <c r="Z21" i="1"/>
  <c r="Z24" i="1"/>
  <c r="T31" i="1"/>
  <c r="T45" i="1"/>
  <c r="R40" i="1"/>
  <c r="D17" i="1"/>
  <c r="D18" i="1"/>
  <c r="L16" i="1"/>
  <c r="L17" i="1"/>
  <c r="L18" i="1"/>
  <c r="D25" i="1"/>
  <c r="H31" i="1"/>
  <c r="L32" i="1"/>
  <c r="L36" i="1"/>
  <c r="L45" i="1"/>
  <c r="D57" i="1"/>
  <c r="D70" i="1"/>
  <c r="Z15" i="1"/>
  <c r="Z16" i="1"/>
  <c r="Z17" i="1"/>
  <c r="D19" i="1"/>
  <c r="Z20" i="1"/>
  <c r="N22" i="1"/>
  <c r="L23" i="1"/>
  <c r="L24" i="1"/>
  <c r="F25" i="1"/>
  <c r="N26" i="1"/>
  <c r="L27" i="1"/>
  <c r="L28" i="1"/>
  <c r="J31" i="1"/>
  <c r="O89" i="1"/>
  <c r="P89" i="1" s="1"/>
  <c r="D33" i="1"/>
  <c r="D37" i="1"/>
  <c r="F46" i="1"/>
  <c r="L50" i="1"/>
  <c r="F55" i="1"/>
  <c r="N55" i="1"/>
  <c r="V55" i="1"/>
  <c r="L57" i="1"/>
  <c r="J65" i="1"/>
  <c r="D72" i="1"/>
  <c r="N83" i="1"/>
  <c r="D21" i="1"/>
  <c r="D16" i="1"/>
  <c r="Z26" i="1"/>
  <c r="Z27" i="1"/>
  <c r="D29" i="1"/>
  <c r="D31" i="1"/>
  <c r="R31" i="1"/>
  <c r="D34" i="1"/>
  <c r="D42" i="1"/>
  <c r="D51" i="1"/>
  <c r="L59" i="1"/>
  <c r="L72" i="1"/>
  <c r="Z79" i="1"/>
  <c r="L84" i="1"/>
  <c r="K89" i="1"/>
  <c r="K91" i="1" s="1"/>
  <c r="L19" i="1"/>
  <c r="D22" i="1"/>
  <c r="D23" i="1"/>
  <c r="D24" i="1"/>
  <c r="B89" i="1"/>
  <c r="L25" i="1"/>
  <c r="D27" i="1"/>
  <c r="D28" i="1"/>
  <c r="L29" i="1"/>
  <c r="S89" i="1"/>
  <c r="T89" i="1" s="1"/>
  <c r="L35" i="1"/>
  <c r="F43" i="1"/>
  <c r="J47" i="1"/>
  <c r="J52" i="1"/>
  <c r="D63" i="1"/>
  <c r="L66" i="1"/>
  <c r="L74" i="1"/>
  <c r="Q89" i="1"/>
  <c r="R89" i="1" s="1"/>
  <c r="G89" i="1"/>
  <c r="H89" i="1" s="1"/>
  <c r="H15" i="1"/>
  <c r="H82" i="1"/>
  <c r="H80" i="1"/>
  <c r="H65" i="1"/>
  <c r="H52" i="1"/>
  <c r="H47" i="1"/>
  <c r="H41" i="1"/>
  <c r="H84" i="1"/>
  <c r="H79" i="1"/>
  <c r="H74" i="1"/>
  <c r="H72" i="1"/>
  <c r="H70" i="1"/>
  <c r="H68" i="1"/>
  <c r="H66" i="1"/>
  <c r="H63" i="1"/>
  <c r="H61" i="1"/>
  <c r="H59" i="1"/>
  <c r="H57" i="1"/>
  <c r="H50" i="1"/>
  <c r="H83" i="1"/>
  <c r="H81" i="1"/>
  <c r="H64" i="1"/>
  <c r="H53" i="1"/>
  <c r="H51" i="1"/>
  <c r="H46" i="1"/>
  <c r="H43" i="1"/>
  <c r="H71" i="1"/>
  <c r="H56" i="1"/>
  <c r="H36" i="1"/>
  <c r="H32" i="1"/>
  <c r="H28" i="1"/>
  <c r="H18" i="1"/>
  <c r="H60" i="1"/>
  <c r="H76" i="1"/>
  <c r="H73" i="1"/>
  <c r="H58" i="1"/>
  <c r="H40" i="1"/>
  <c r="H37" i="1"/>
  <c r="H33" i="1"/>
  <c r="H29" i="1"/>
  <c r="H19" i="1"/>
  <c r="H75" i="1"/>
  <c r="H67" i="1"/>
  <c r="P79" i="1"/>
  <c r="P40" i="1"/>
  <c r="X79" i="1"/>
  <c r="X45" i="1"/>
  <c r="X40" i="1"/>
  <c r="H24" i="1"/>
  <c r="H35" i="1"/>
  <c r="H62" i="1"/>
  <c r="M89" i="1"/>
  <c r="N89" i="1" s="1"/>
  <c r="D64" i="1"/>
  <c r="C55" i="1"/>
  <c r="D55" i="1" s="1"/>
  <c r="L15" i="1"/>
  <c r="H16" i="1"/>
  <c r="F20" i="1"/>
  <c r="N25" i="1"/>
  <c r="N29" i="1"/>
  <c r="F31" i="1"/>
  <c r="P31" i="1"/>
  <c r="V31" i="1"/>
  <c r="H42" i="1"/>
  <c r="H45" i="1"/>
  <c r="C15" i="1"/>
  <c r="H17" i="1"/>
  <c r="H20" i="1"/>
  <c r="H21" i="1"/>
  <c r="W89" i="1"/>
  <c r="X89" i="1" s="1"/>
  <c r="X31" i="1"/>
  <c r="H69" i="1"/>
  <c r="F75" i="1"/>
  <c r="F73" i="1"/>
  <c r="F71" i="1"/>
  <c r="F69" i="1"/>
  <c r="F67" i="1"/>
  <c r="F62" i="1"/>
  <c r="F60" i="1"/>
  <c r="F58" i="1"/>
  <c r="F56" i="1"/>
  <c r="F37" i="1"/>
  <c r="F35" i="1"/>
  <c r="F33" i="1"/>
  <c r="F82" i="1"/>
  <c r="F80" i="1"/>
  <c r="F65" i="1"/>
  <c r="F52" i="1"/>
  <c r="F84" i="1"/>
  <c r="F74" i="1"/>
  <c r="F72" i="1"/>
  <c r="F70" i="1"/>
  <c r="F68" i="1"/>
  <c r="F66" i="1"/>
  <c r="F63" i="1"/>
  <c r="F61" i="1"/>
  <c r="F59" i="1"/>
  <c r="F57" i="1"/>
  <c r="F50" i="1"/>
  <c r="F42" i="1"/>
  <c r="F36" i="1"/>
  <c r="F34" i="1"/>
  <c r="F32" i="1"/>
  <c r="F83" i="1"/>
  <c r="F81" i="1"/>
  <c r="F64" i="1"/>
  <c r="F47" i="1"/>
  <c r="F45" i="1"/>
  <c r="F27" i="1"/>
  <c r="F24" i="1"/>
  <c r="F23" i="1"/>
  <c r="F17" i="1"/>
  <c r="F16" i="1"/>
  <c r="F53" i="1"/>
  <c r="F79" i="1"/>
  <c r="F51" i="1"/>
  <c r="F28" i="1"/>
  <c r="F18" i="1"/>
  <c r="N76" i="1"/>
  <c r="N75" i="1"/>
  <c r="N73" i="1"/>
  <c r="N71" i="1"/>
  <c r="N69" i="1"/>
  <c r="N67" i="1"/>
  <c r="N62" i="1"/>
  <c r="N60" i="1"/>
  <c r="N58" i="1"/>
  <c r="N56" i="1"/>
  <c r="N37" i="1"/>
  <c r="N35" i="1"/>
  <c r="N33" i="1"/>
  <c r="N82" i="1"/>
  <c r="N80" i="1"/>
  <c r="N65" i="1"/>
  <c r="N52" i="1"/>
  <c r="N84" i="1"/>
  <c r="N74" i="1"/>
  <c r="N72" i="1"/>
  <c r="N70" i="1"/>
  <c r="N68" i="1"/>
  <c r="N66" i="1"/>
  <c r="N63" i="1"/>
  <c r="N61" i="1"/>
  <c r="N59" i="1"/>
  <c r="N57" i="1"/>
  <c r="N50" i="1"/>
  <c r="N42" i="1"/>
  <c r="N36" i="1"/>
  <c r="N34" i="1"/>
  <c r="N32" i="1"/>
  <c r="N51" i="1"/>
  <c r="N45" i="1"/>
  <c r="N41" i="1"/>
  <c r="N27" i="1"/>
  <c r="N24" i="1"/>
  <c r="N23" i="1"/>
  <c r="N17" i="1"/>
  <c r="N16" i="1"/>
  <c r="N18" i="1"/>
  <c r="N47" i="1"/>
  <c r="N53" i="1"/>
  <c r="N46" i="1"/>
  <c r="N43" i="1"/>
  <c r="N28" i="1"/>
  <c r="M91" i="1"/>
  <c r="V45" i="1"/>
  <c r="V79" i="1"/>
  <c r="N20" i="1"/>
  <c r="N21" i="1"/>
  <c r="H22" i="1"/>
  <c r="H23" i="1"/>
  <c r="H25" i="1"/>
  <c r="H26" i="1"/>
  <c r="H27" i="1"/>
  <c r="F29" i="1"/>
  <c r="N31" i="1"/>
  <c r="Z31" i="1"/>
  <c r="Y89" i="1"/>
  <c r="Y91" i="1" s="1"/>
  <c r="H34" i="1"/>
  <c r="F40" i="1"/>
  <c r="V40" i="1"/>
  <c r="F41" i="1"/>
  <c r="P45" i="1"/>
  <c r="F49" i="1"/>
  <c r="N49" i="1"/>
  <c r="V49" i="1"/>
  <c r="N79" i="1"/>
  <c r="N81" i="1"/>
  <c r="P49" i="1"/>
  <c r="H55" i="1"/>
  <c r="X55" i="1"/>
  <c r="J84" i="1"/>
  <c r="J74" i="1"/>
  <c r="J72" i="1"/>
  <c r="J70" i="1"/>
  <c r="J68" i="1"/>
  <c r="J66" i="1"/>
  <c r="J63" i="1"/>
  <c r="J61" i="1"/>
  <c r="J59" i="1"/>
  <c r="J57" i="1"/>
  <c r="J50" i="1"/>
  <c r="J42" i="1"/>
  <c r="J36" i="1"/>
  <c r="J34" i="1"/>
  <c r="J32" i="1"/>
  <c r="I91" i="1"/>
  <c r="J83" i="1"/>
  <c r="J81" i="1"/>
  <c r="J64" i="1"/>
  <c r="J53" i="1"/>
  <c r="J51" i="1"/>
  <c r="J76" i="1"/>
  <c r="J75" i="1"/>
  <c r="J73" i="1"/>
  <c r="J71" i="1"/>
  <c r="J69" i="1"/>
  <c r="J67" i="1"/>
  <c r="J62" i="1"/>
  <c r="J60" i="1"/>
  <c r="J58" i="1"/>
  <c r="J56" i="1"/>
  <c r="J37" i="1"/>
  <c r="J35" i="1"/>
  <c r="J33" i="1"/>
  <c r="J89" i="1"/>
  <c r="J20" i="1"/>
  <c r="J21" i="1"/>
  <c r="Z25" i="1"/>
  <c r="J26" i="1"/>
  <c r="D32" i="1"/>
  <c r="L34" i="1"/>
  <c r="D36" i="1"/>
  <c r="D40" i="1"/>
  <c r="L40" i="1"/>
  <c r="J41" i="1"/>
  <c r="L42" i="1"/>
  <c r="J49" i="1"/>
  <c r="R49" i="1"/>
  <c r="Z49" i="1"/>
  <c r="J55" i="1"/>
  <c r="R55" i="1"/>
  <c r="Z55" i="1"/>
  <c r="D61" i="1"/>
  <c r="L63" i="1"/>
  <c r="J80" i="1"/>
  <c r="U89" i="1"/>
  <c r="V89" i="1" s="1"/>
  <c r="H49" i="1"/>
  <c r="X49" i="1"/>
  <c r="P55" i="1"/>
  <c r="B91" i="1"/>
  <c r="Z41" i="1"/>
  <c r="Z43" i="1"/>
  <c r="E89" i="1"/>
  <c r="Z19" i="1"/>
  <c r="J22" i="1"/>
  <c r="D81" i="1"/>
  <c r="D53" i="1"/>
  <c r="D46" i="1"/>
  <c r="D43" i="1"/>
  <c r="D79" i="1"/>
  <c r="D75" i="1"/>
  <c r="D73" i="1"/>
  <c r="D71" i="1"/>
  <c r="D69" i="1"/>
  <c r="D67" i="1"/>
  <c r="D62" i="1"/>
  <c r="D60" i="1"/>
  <c r="D58" i="1"/>
  <c r="D56" i="1"/>
  <c r="D82" i="1"/>
  <c r="D80" i="1"/>
  <c r="D65" i="1"/>
  <c r="D52" i="1"/>
  <c r="D47" i="1"/>
  <c r="D41" i="1"/>
  <c r="L83" i="1"/>
  <c r="L81" i="1"/>
  <c r="L64" i="1"/>
  <c r="L53" i="1"/>
  <c r="L51" i="1"/>
  <c r="L46" i="1"/>
  <c r="L43" i="1"/>
  <c r="L79" i="1"/>
  <c r="L76" i="1"/>
  <c r="L75" i="1"/>
  <c r="L73" i="1"/>
  <c r="L71" i="1"/>
  <c r="L69" i="1"/>
  <c r="L67" i="1"/>
  <c r="L62" i="1"/>
  <c r="L60" i="1"/>
  <c r="L58" i="1"/>
  <c r="L56" i="1"/>
  <c r="L82" i="1"/>
  <c r="L80" i="1"/>
  <c r="L65" i="1"/>
  <c r="L52" i="1"/>
  <c r="L47" i="1"/>
  <c r="L41" i="1"/>
  <c r="T79" i="1"/>
  <c r="F15" i="1"/>
  <c r="J15" i="1"/>
  <c r="Z18" i="1"/>
  <c r="J19" i="1"/>
  <c r="D20" i="1"/>
  <c r="L20" i="1"/>
  <c r="L21" i="1"/>
  <c r="L22" i="1"/>
  <c r="J25" i="1"/>
  <c r="D26" i="1"/>
  <c r="L26" i="1"/>
  <c r="Z28" i="1"/>
  <c r="J29" i="1"/>
  <c r="L33" i="1"/>
  <c r="D35" i="1"/>
  <c r="L37" i="1"/>
  <c r="Z42" i="1"/>
  <c r="J45" i="1"/>
  <c r="R45" i="1"/>
  <c r="Z45" i="1"/>
  <c r="D49" i="1"/>
  <c r="L49" i="1"/>
  <c r="T49" i="1"/>
  <c r="D50" i="1"/>
  <c r="L55" i="1"/>
  <c r="T55" i="1"/>
  <c r="D59" i="1"/>
  <c r="L61" i="1"/>
  <c r="D66" i="1"/>
  <c r="L68" i="1"/>
  <c r="D74" i="1"/>
  <c r="R79" i="1"/>
  <c r="G91" i="1" l="1"/>
  <c r="U91" i="1"/>
  <c r="S91" i="1"/>
  <c r="Q91" i="1"/>
  <c r="O91" i="1"/>
  <c r="C89" i="1"/>
  <c r="D15" i="1"/>
  <c r="W91" i="1"/>
  <c r="F89" i="1"/>
  <c r="E91" i="1"/>
  <c r="D89" i="1" l="1"/>
  <c r="Z89" i="1" s="1"/>
  <c r="C91" i="1"/>
</calcChain>
</file>

<file path=xl/sharedStrings.xml><?xml version="1.0" encoding="utf-8"?>
<sst xmlns="http://schemas.openxmlformats.org/spreadsheetml/2006/main" count="278" uniqueCount="136">
  <si>
    <t>RECEITAS E DESPESAS REALIZADAS NO EXERCÍCIO 2012 :</t>
  </si>
  <si>
    <t>RECEITAS E DESPESAS REALIZADAS NO EXERCÍCIO 2017</t>
  </si>
  <si>
    <t>DISCRIMINAÇÃO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</si>
  <si>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</si>
  <si>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</si>
  <si>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</si>
  <si>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</si>
  <si>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</si>
  <si>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</si>
  <si>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</si>
  <si>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</si>
  <si>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Outubro</t>
  </si>
  <si>
    <t>Novembro</t>
  </si>
  <si>
    <t>Dezembro</t>
  </si>
  <si>
    <t>TOTAL</t>
  </si>
  <si>
    <t>MÉDIA</t>
  </si>
  <si>
    <t>%</t>
  </si>
  <si>
    <t>Setembro</t>
  </si>
  <si>
    <t>1.RECEITAS</t>
  </si>
  <si>
    <t>1.1 – ARRECADAÇÃO</t>
  </si>
  <si>
    <t>1.2 – PESSOAL À DISPOSIÇÃO</t>
  </si>
  <si>
    <t>1.3 – RECEITAS/ ENCONTRO DE CONTAS</t>
  </si>
  <si>
    <t>1.4 – SALDOS BANCÁRIOS ANTERIORES</t>
  </si>
  <si>
    <t>2.DESEMBOLSO</t>
  </si>
  <si>
    <t>2.1. PESSOAL</t>
  </si>
  <si>
    <t>2.1.1 – FOLHA DE PAGAMENTO (F 201)</t>
  </si>
  <si>
    <t>2.1.2 – ENCARGOS SOCIAIS</t>
  </si>
  <si>
    <t>2.1.3 – CONSIGNAÇÕES</t>
  </si>
  <si>
    <t>2.1.4 – PARC. C/ ENC.(FGTS) (F 26)</t>
  </si>
  <si>
    <t>2.1.5 – IR. SERVIDORES (F 10)</t>
  </si>
  <si>
    <t>2.1.6– OUTRAS DESP C/ PESSOAL</t>
  </si>
  <si>
    <t>2.1.7 – FUNCASAL</t>
  </si>
  <si>
    <t>2.1.8 – DESPESAS JUDICIAIS/TRT</t>
  </si>
  <si>
    <t>2.1.9-  OUTRAS DESPESAS COM JUSTIÇA</t>
  </si>
  <si>
    <t>2.1.10-ALBERGADOS/CARPH/PREFEITURA TICKETS(REF. AO PAGAMENTO DO MÊS ANTERIOR)</t>
  </si>
  <si>
    <t>2.1.11-RESCISÃO CONTRATUAL (F 2882)</t>
  </si>
  <si>
    <t>2.1.12- 13º SALÁRIO</t>
  </si>
  <si>
    <t>2.1.13-IPASEAL IMOBILIÁRIO (FORN. 342)</t>
  </si>
  <si>
    <t>2.1.14-IMPOSTO SINDICAL</t>
  </si>
  <si>
    <t>2.2. SERVICOS DE TERCEIROS</t>
  </si>
  <si>
    <t>2.2.1 – LOCAÇÕES</t>
  </si>
  <si>
    <t>2.2.2 – MÃO DE OBRA</t>
  </si>
  <si>
    <t>2.2.3 – SERVIÇOS</t>
  </si>
  <si>
    <t>2.2.4 – EMPREITEIRAS</t>
  </si>
  <si>
    <t>2.2.5 – MATERIAIS</t>
  </si>
  <si>
    <t>2.2.6 – ALUGUEL</t>
  </si>
  <si>
    <t>2.3-ENERGIA ELETRICA</t>
  </si>
  <si>
    <t>2.3.1 – ENERGIA ELÉTR-FAT.MENSAL</t>
  </si>
  <si>
    <t>2.3.6 - ENERGIA ELÉTRICA (ATRASADAS)*</t>
  </si>
  <si>
    <t>2.3.7 – NOVO PARCELAMENTO</t>
  </si>
  <si>
    <t>2.4. FUNDO FIXO E ADIANTAMENTOS</t>
  </si>
  <si>
    <t>2.4.1 – ADIANTAMENTOS</t>
  </si>
  <si>
    <t>2.4.2 – FUNDO FIXO</t>
  </si>
  <si>
    <t>2.5 – BANCÁRIOS</t>
  </si>
  <si>
    <t>2.5.1 – SERV DA DÍV-DMLP</t>
  </si>
  <si>
    <t>2.5.6-TARIFAS BANCÁRIAS (ARRECADAÇÃO-010)</t>
  </si>
  <si>
    <t>2.5.8- BORDERÔ DESPESAS(OUTROS)</t>
  </si>
  <si>
    <t>2.5.9-MÚTUO CEF(2015) F-6807</t>
  </si>
  <si>
    <t>2.6 – IMP., TAXAS, CONTRIB. SOCIAIS E PARCELAMENTOS</t>
  </si>
  <si>
    <t>2.6.1 – REFIS IV</t>
  </si>
  <si>
    <t>2.6.2 - ISS (F- 24)</t>
  </si>
  <si>
    <t>2.6.3 - IR (F-11)</t>
  </si>
  <si>
    <t>2.6.4 - IR (F-12)</t>
  </si>
  <si>
    <t>2.6.5 - INSS (F-20)</t>
  </si>
  <si>
    <t>2.6.6 - INSS (F-22)(FIRMAS)</t>
  </si>
  <si>
    <t>2.6.7 – INSS AUTONOMOS (F-23)</t>
  </si>
  <si>
    <t>2.6.8 – INSS EMPRESA (F-207)</t>
  </si>
  <si>
    <t>2.6.9 – PIS E COFINS (F 15 + F 16)</t>
  </si>
  <si>
    <t>2.6.10 – PIS/COFINS/CSLL RET. FONTE (F 220)</t>
  </si>
  <si>
    <t>2.6.11 – TAXAS DIVERSAS</t>
  </si>
  <si>
    <t>2.6.12- IMPOSTO (IPTU)</t>
  </si>
  <si>
    <t>2.6.13-COFINS (F-19)</t>
  </si>
  <si>
    <t>2.6.14-COFINS PARCELAMENTO (F-6655)</t>
  </si>
  <si>
    <t>2.6.15-CSLL( F-17)</t>
  </si>
  <si>
    <t>2.6.16- PIS( F-18)</t>
  </si>
  <si>
    <t>2.6.17- PIS PARCELAMENTO (F-6654)</t>
  </si>
  <si>
    <t>2.6.18 – ANA PARCELAMENTO ( F-6667)</t>
  </si>
  <si>
    <t>2.6.19 – MULTAS</t>
  </si>
  <si>
    <t>2.6.20 – JUROS DE PAGAMENTOS</t>
  </si>
  <si>
    <t>2.6.21 – PREVICORURIPE PATRONAL</t>
  </si>
  <si>
    <t>2.7. INVESTIMENTOS</t>
  </si>
  <si>
    <t>2.7.1 – GSAN (F 4319)</t>
  </si>
  <si>
    <t>2.7.2 – EMISSÃO RECEBIVEIS (CONT. 02/2010)</t>
  </si>
  <si>
    <t>2.7.3 – TELESIL (CT Nº. 01/2010)</t>
  </si>
  <si>
    <t>2.7.5 – CAB (F 5839 )+ENERGIA CAB(BORDERÔ DESPESAS)</t>
  </si>
  <si>
    <t>***</t>
  </si>
  <si>
    <t>2.7.6 – SANAMA SANEAMENTO ALTA MACEIÓ</t>
  </si>
  <si>
    <t/>
  </si>
  <si>
    <t>Mês/Ano</t>
  </si>
  <si>
    <t>TOTAL DESEMBOLSO</t>
  </si>
  <si>
    <t>SALDO DO MÊS</t>
  </si>
  <si>
    <t>Quadros Auxiliares:</t>
  </si>
  <si>
    <t>COFINS E PIS</t>
  </si>
  <si>
    <t>COFINS (F-16)</t>
  </si>
  <si>
    <t>PIS (F-15)</t>
  </si>
  <si>
    <t>FUNCASAL</t>
  </si>
  <si>
    <t>PATRONAL (F-399)</t>
  </si>
  <si>
    <t>PARCELAMENTO (F-1603)</t>
  </si>
  <si>
    <t>FOLHA DE PAGAMENTO</t>
  </si>
  <si>
    <t>SALÁRIOS (REF. AO MÊS ANTERIOR)</t>
  </si>
  <si>
    <t>OUTRAS DESPESAS</t>
  </si>
  <si>
    <t>OUTRAS DESPESAS COM PESSOAL</t>
  </si>
  <si>
    <t>AUX. TRANSPORTE</t>
  </si>
  <si>
    <t>VALE TRANSPORTE – TRANSPAL (F -430 e F-5949)</t>
  </si>
  <si>
    <t>GREEN CARD (F-3157)</t>
  </si>
  <si>
    <t>ENCARGOS SOCIAIS</t>
  </si>
  <si>
    <t>INSS SERVIDORES (F-21)</t>
  </si>
  <si>
    <t>FGTS - SERVIDORES (F-206)</t>
  </si>
  <si>
    <t>SENAI - C.ADIC/TER. COOP (F-718)</t>
  </si>
  <si>
    <t>SESI (F-191)</t>
  </si>
  <si>
    <t>SESI (F-4145)</t>
  </si>
  <si>
    <t>PREVICORURIPE</t>
  </si>
  <si>
    <t>OUTRAS DESPESAS COM JUSTIÇA</t>
  </si>
  <si>
    <t>PROCESSO</t>
  </si>
  <si>
    <t>PARCELA – PARCEL. ESPECIAL</t>
  </si>
  <si>
    <t>TARIFAS BANCÁRIAS (ARRECADAÇÃO-010)</t>
  </si>
  <si>
    <t>CEF1</t>
  </si>
  <si>
    <t>BB1</t>
  </si>
  <si>
    <t>BB1 (CONTA NOVA)</t>
  </si>
  <si>
    <t>BRD4</t>
  </si>
  <si>
    <t>BRADESCO ( CAB, SANEMA, SANAMA )</t>
  </si>
  <si>
    <t>SATER</t>
  </si>
  <si>
    <t>ITAÚ</t>
  </si>
  <si>
    <t>AGRESTE CEF</t>
  </si>
  <si>
    <t>AGRESTE BB</t>
  </si>
  <si>
    <t>AGRESTE BB ( CONTA NOVA)</t>
  </si>
  <si>
    <t>PAGUE FÁCIL ( CAB, SANEMA, CASAL )</t>
  </si>
  <si>
    <t>BANCOOP ( CAB, SANEMA, CASAL )</t>
  </si>
  <si>
    <t>BB (SANEMA, SANAMA)</t>
  </si>
  <si>
    <t>CEF (SANEMA, SANAMA)</t>
  </si>
  <si>
    <r>
      <t>OBSERVAÇÃO</t>
    </r>
    <r>
      <rPr>
        <sz val="11"/>
        <color rgb="FF000000"/>
        <rFont val="Arial"/>
        <family val="2"/>
      </rPr>
      <t>: O Borderô despesa só começou a ser colocado no Fluxo no mês de fevereiro/15, pois o mesmo não sai no relatório de pagamentos geral. No entanto, colocamos também o valor de janeiro/15.</t>
    </r>
  </si>
  <si>
    <r>
      <t>OBSERVAÇÃO</t>
    </r>
    <r>
      <rPr>
        <sz val="11"/>
        <color rgb="FF000000"/>
        <rFont val="Arial"/>
        <family val="2"/>
      </rPr>
      <t xml:space="preserve">: O saldo da conta capital de giro da CEF foi transformado em um mútuo com o primeiro pagamento para o dia 22/06 e parcelado em 48 vezes.  </t>
    </r>
  </si>
  <si>
    <r>
      <t>OBSERVAÇÃO</t>
    </r>
    <r>
      <rPr>
        <sz val="11"/>
        <color rgb="FF000000"/>
        <rFont val="Arial"/>
        <family val="2"/>
      </rPr>
      <t xml:space="preserve">: O pagamento da CAB no mês de janeiro/17 foi pago através de adiantamento. </t>
    </r>
  </si>
  <si>
    <t>1.5 - CONVÊNIO ESTADO</t>
  </si>
  <si>
    <t>INST.DEPREVIDÊNCIA MUN. DE MACEIÓ</t>
  </si>
  <si>
    <t>2.6.22 - INST. DE PREVIDÊNCIA MUN. DE MACEIÓ- PATRONAL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</si>
</sst>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[$R$-416]\ #,##0.00;\-[$R$-416]\ #,##0.00"/>
    <numFmt numFmtId="165" formatCode="mm/yy"/>
    <numFmt numFmtId="166" formatCode="mmmm\-yy;@"/>
    <numFmt numFmtId="167" formatCode="&quot; R$ &quot;#,##0.00\ ;&quot; R$ (&quot;#,##0.00\);&quot; R$ -&quot;#\ ;@\ "/>
    <numFmt numFmtId="168" formatCode="#,##0.00\ ;\-#,##0.00\ ;&quot; -&quot;#\ ;@\ "/>
    <numFmt numFmtId="169" formatCode="#,##0.00;#,##0.00"/>
    <numFmt numFmtId="170" formatCode="#,###.00"/>
    <numFmt numFmtId="171" formatCode="0.000"/>
    <numFmt numFmtId="172" formatCode="[$R$ -416]#,##0.00\ ;[$R$ -416]\(#,##0.00\);[$R$ -416]\-#\ ;@\ "/>
    <numFmt numFmtId="173" formatCode="#,##0.00\ ;&quot; (&quot;#,##0.00\);&quot; -&quot;#\ ;@\ "/>
  </numFmts>
  <fonts count="21" x14ac:knownFonts="1">
    <font>
      <sz val="11"/>
      <color rgb="FF000000"/>
      <name val="Arial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color rgb="FF00000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4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sz val="14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969696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D320"/>
      </patternFill>
    </fill>
    <fill>
      <patternFill patternType="solid">
        <fgColor rgb="FF9966CC"/>
        <bgColor rgb="FF969696"/>
      </patternFill>
    </fill>
    <fill>
      <patternFill patternType="solid">
        <fgColor rgb="FFCCCCCC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FFD32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9999FF"/>
        <bgColor rgb="FFCC99FF"/>
      </patternFill>
    </fill>
    <fill>
      <patternFill patternType="solid">
        <fgColor rgb="FF0084D1"/>
        <bgColor rgb="FF008080"/>
      </patternFill>
    </fill>
    <fill>
      <patternFill patternType="solid">
        <fgColor rgb="FF83CAFF"/>
        <bgColor rgb="FF99CCFF"/>
      </patternFill>
    </fill>
    <fill>
      <patternFill patternType="solid">
        <fgColor rgb="FF99CCFF"/>
        <bgColor rgb="FF83CAFF"/>
      </patternFill>
    </fill>
    <fill>
      <patternFill patternType="solid">
        <fgColor rgb="FFC5000B"/>
        <bgColor rgb="FFFF0000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99CCFF"/>
      </patternFill>
    </fill>
  </fills>
  <borders count="21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3" fontId="10" fillId="0" borderId="0" applyBorder="0" applyAlignment="0" applyProtection="0"/>
    <xf numFmtId="167" fontId="10" fillId="0" borderId="0" applyBorder="0" applyAlignment="0" applyProtection="0"/>
    <xf numFmtId="4" fontId="2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</cellStyleXfs>
  <cellXfs count="24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4" fillId="2" borderId="1" xfId="3" applyNumberFormat="1" applyFont="1" applyFill="1" applyBorder="1" applyAlignment="1" applyProtection="1">
      <alignment horizontal="center"/>
    </xf>
    <xf numFmtId="165" fontId="4" fillId="2" borderId="3" xfId="3" applyNumberFormat="1" applyFont="1" applyFill="1" applyBorder="1" applyAlignment="1" applyProtection="1">
      <alignment horizontal="center"/>
    </xf>
    <xf numFmtId="4" fontId="4" fillId="2" borderId="3" xfId="3" applyNumberFormat="1" applyFont="1" applyFill="1" applyBorder="1" applyAlignment="1" applyProtection="1">
      <alignment horizontal="center"/>
    </xf>
    <xf numFmtId="165" fontId="4" fillId="2" borderId="1" xfId="3" applyNumberFormat="1" applyFont="1" applyFill="1" applyBorder="1" applyAlignment="1" applyProtection="1">
      <alignment horizontal="center"/>
    </xf>
    <xf numFmtId="4" fontId="4" fillId="2" borderId="1" xfId="3" applyNumberFormat="1" applyFont="1" applyFill="1" applyBorder="1" applyAlignment="1" applyProtection="1">
      <alignment horizontal="center"/>
    </xf>
    <xf numFmtId="0" fontId="4" fillId="7" borderId="0" xfId="3" applyNumberFormat="1" applyFont="1" applyFill="1" applyBorder="1" applyAlignment="1" applyProtection="1">
      <alignment horizontal="center"/>
    </xf>
    <xf numFmtId="166" fontId="2" fillId="8" borderId="4" xfId="3" applyNumberFormat="1" applyFont="1" applyFill="1" applyBorder="1" applyAlignment="1" applyProtection="1">
      <alignment horizontal="center"/>
    </xf>
    <xf numFmtId="165" fontId="2" fillId="9" borderId="4" xfId="3" applyNumberFormat="1" applyFont="1" applyFill="1" applyBorder="1" applyAlignment="1" applyProtection="1">
      <alignment horizontal="center"/>
    </xf>
    <xf numFmtId="4" fontId="4" fillId="7" borderId="0" xfId="3" applyNumberFormat="1" applyFont="1" applyFill="1" applyBorder="1" applyAlignment="1" applyProtection="1">
      <alignment horizontal="center"/>
    </xf>
    <xf numFmtId="0" fontId="5" fillId="10" borderId="4" xfId="4" applyNumberFormat="1" applyFont="1" applyFill="1" applyBorder="1" applyAlignment="1" applyProtection="1"/>
    <xf numFmtId="4" fontId="6" fillId="10" borderId="5" xfId="4" applyNumberFormat="1" applyFont="1" applyFill="1" applyBorder="1" applyAlignment="1" applyProtection="1"/>
    <xf numFmtId="4" fontId="5" fillId="10" borderId="5" xfId="4" applyNumberFormat="1" applyFont="1" applyFill="1" applyBorder="1" applyAlignment="1" applyProtection="1">
      <alignment horizontal="center"/>
    </xf>
    <xf numFmtId="4" fontId="6" fillId="10" borderId="4" xfId="4" applyNumberFormat="1" applyFont="1" applyFill="1" applyBorder="1" applyAlignment="1" applyProtection="1"/>
    <xf numFmtId="4" fontId="6" fillId="10" borderId="4" xfId="5" applyNumberFormat="1" applyFont="1" applyFill="1" applyBorder="1" applyAlignment="1" applyProtection="1">
      <alignment horizontal="center"/>
    </xf>
    <xf numFmtId="0" fontId="1" fillId="0" borderId="0" xfId="0" applyFont="1" applyAlignment="1" applyProtection="1"/>
    <xf numFmtId="0" fontId="2" fillId="0" borderId="4" xfId="0" applyFont="1" applyBorder="1"/>
    <xf numFmtId="4" fontId="1" fillId="0" borderId="4" xfId="0" applyNumberFormat="1" applyFont="1" applyBorder="1"/>
    <xf numFmtId="4" fontId="7" fillId="0" borderId="4" xfId="0" applyNumberFormat="1" applyFont="1" applyBorder="1"/>
    <xf numFmtId="3" fontId="2" fillId="0" borderId="4" xfId="0" applyNumberFormat="1" applyFont="1" applyBorder="1" applyAlignment="1">
      <alignment horizontal="center"/>
    </xf>
    <xf numFmtId="4" fontId="7" fillId="0" borderId="4" xfId="0" applyNumberFormat="1" applyFont="1" applyBorder="1"/>
    <xf numFmtId="3" fontId="2" fillId="0" borderId="4" xfId="0" applyNumberFormat="1" applyFont="1" applyBorder="1" applyAlignment="1">
      <alignment horizontal="center"/>
    </xf>
    <xf numFmtId="4" fontId="7" fillId="7" borderId="4" xfId="0" applyNumberFormat="1" applyFont="1" applyFill="1" applyBorder="1"/>
    <xf numFmtId="3" fontId="2" fillId="7" borderId="4" xfId="0" applyNumberFormat="1" applyFont="1" applyFill="1" applyBorder="1" applyAlignment="1">
      <alignment horizontal="center"/>
    </xf>
    <xf numFmtId="4" fontId="7" fillId="7" borderId="6" xfId="6" applyNumberFormat="1" applyFont="1" applyFill="1" applyBorder="1" applyAlignment="1" applyProtection="1"/>
    <xf numFmtId="3" fontId="2" fillId="7" borderId="6" xfId="6" applyNumberFormat="1" applyFont="1" applyFill="1" applyBorder="1" applyAlignment="1" applyProtection="1">
      <alignment horizontal="center"/>
    </xf>
    <xf numFmtId="4" fontId="1" fillId="0" borderId="4" xfId="0" applyNumberFormat="1" applyFont="1" applyBorder="1"/>
    <xf numFmtId="4" fontId="1" fillId="7" borderId="6" xfId="6" applyNumberFormat="1" applyFont="1" applyFill="1" applyBorder="1" applyAlignment="1" applyProtection="1"/>
    <xf numFmtId="4" fontId="1" fillId="7" borderId="4" xfId="0" applyNumberFormat="1" applyFont="1" applyFill="1" applyBorder="1"/>
    <xf numFmtId="0" fontId="6" fillId="10" borderId="4" xfId="4" applyNumberFormat="1" applyFont="1" applyFill="1" applyBorder="1" applyAlignment="1" applyProtection="1"/>
    <xf numFmtId="3" fontId="6" fillId="10" borderId="4" xfId="4" applyNumberFormat="1" applyFont="1" applyFill="1" applyBorder="1" applyAlignment="1" applyProtection="1">
      <alignment horizontal="center"/>
    </xf>
    <xf numFmtId="0" fontId="1" fillId="0" borderId="4" xfId="0" applyFont="1" applyBorder="1"/>
    <xf numFmtId="4" fontId="2" fillId="0" borderId="4" xfId="0" applyNumberFormat="1" applyFont="1" applyBorder="1"/>
    <xf numFmtId="0" fontId="5" fillId="11" borderId="4" xfId="4" applyNumberFormat="1" applyFont="1" applyFill="1" applyBorder="1" applyAlignment="1" applyProtection="1"/>
    <xf numFmtId="166" fontId="2" fillId="11" borderId="4" xfId="3" applyNumberFormat="1" applyFont="1" applyFill="1" applyBorder="1" applyAlignment="1" applyProtection="1">
      <alignment horizontal="center"/>
    </xf>
    <xf numFmtId="4" fontId="5" fillId="11" borderId="4" xfId="4" applyNumberFormat="1" applyFont="1" applyFill="1" applyBorder="1" applyAlignment="1" applyProtection="1">
      <alignment horizontal="center"/>
    </xf>
    <xf numFmtId="4" fontId="6" fillId="11" borderId="4" xfId="5" applyNumberFormat="1" applyFont="1" applyFill="1" applyBorder="1" applyAlignment="1" applyProtection="1">
      <alignment horizontal="center"/>
    </xf>
    <xf numFmtId="0" fontId="8" fillId="0" borderId="0" xfId="0" applyFont="1"/>
    <xf numFmtId="0" fontId="6" fillId="12" borderId="4" xfId="5" applyFont="1" applyFill="1" applyBorder="1" applyAlignment="1" applyProtection="1"/>
    <xf numFmtId="4" fontId="6" fillId="12" borderId="4" xfId="5" applyNumberFormat="1" applyFont="1" applyFill="1" applyBorder="1" applyAlignment="1" applyProtection="1"/>
    <xf numFmtId="4" fontId="9" fillId="13" borderId="4" xfId="5" applyNumberFormat="1" applyFont="1" applyFill="1" applyBorder="1" applyAlignment="1" applyProtection="1"/>
    <xf numFmtId="4" fontId="6" fillId="12" borderId="4" xfId="5" applyNumberFormat="1" applyFont="1" applyFill="1" applyBorder="1" applyAlignment="1" applyProtection="1">
      <alignment horizontal="center"/>
    </xf>
    <xf numFmtId="4" fontId="9" fillId="12" borderId="4" xfId="5" applyNumberFormat="1" applyFont="1" applyFill="1" applyBorder="1" applyAlignment="1" applyProtection="1"/>
    <xf numFmtId="4" fontId="2" fillId="12" borderId="4" xfId="0" applyNumberFormat="1" applyFont="1" applyFill="1" applyBorder="1"/>
    <xf numFmtId="4" fontId="8" fillId="0" borderId="4" xfId="2" applyNumberFormat="1" applyFont="1" applyBorder="1" applyAlignment="1" applyProtection="1"/>
    <xf numFmtId="4" fontId="7" fillId="0" borderId="4" xfId="2" applyNumberFormat="1" applyFont="1" applyBorder="1" applyAlignment="1" applyProtection="1"/>
    <xf numFmtId="4" fontId="6" fillId="0" borderId="4" xfId="2" applyNumberFormat="1" applyFont="1" applyBorder="1" applyAlignment="1" applyProtection="1">
      <alignment horizontal="center"/>
    </xf>
    <xf numFmtId="4" fontId="11" fillId="0" borderId="4" xfId="2" applyNumberFormat="1" applyFont="1" applyBorder="1" applyAlignment="1" applyProtection="1"/>
    <xf numFmtId="4" fontId="6" fillId="7" borderId="4" xfId="5" applyNumberFormat="1" applyFont="1" applyFill="1" applyBorder="1" applyAlignment="1" applyProtection="1">
      <alignment horizontal="center"/>
    </xf>
    <xf numFmtId="168" fontId="8" fillId="0" borderId="4" xfId="2" applyNumberFormat="1" applyFont="1" applyBorder="1" applyAlignment="1" applyProtection="1"/>
    <xf numFmtId="168" fontId="1" fillId="0" borderId="0" xfId="0" applyNumberFormat="1" applyFont="1"/>
    <xf numFmtId="169" fontId="8" fillId="0" borderId="4" xfId="2" applyNumberFormat="1" applyFont="1" applyBorder="1" applyAlignment="1" applyProtection="1"/>
    <xf numFmtId="168" fontId="11" fillId="7" borderId="4" xfId="2" applyNumberFormat="1" applyFont="1" applyFill="1" applyBorder="1" applyAlignment="1" applyProtection="1">
      <alignment horizontal="right"/>
    </xf>
    <xf numFmtId="170" fontId="11" fillId="0" borderId="4" xfId="2" applyNumberFormat="1" applyFont="1" applyBorder="1" applyAlignment="1" applyProtection="1"/>
    <xf numFmtId="39" fontId="11" fillId="0" borderId="4" xfId="2" applyNumberFormat="1" applyFont="1" applyBorder="1" applyAlignment="1" applyProtection="1"/>
    <xf numFmtId="168" fontId="11" fillId="7" borderId="4" xfId="2" applyNumberFormat="1" applyFont="1" applyFill="1" applyBorder="1" applyAlignment="1" applyProtection="1"/>
    <xf numFmtId="39" fontId="8" fillId="0" borderId="4" xfId="2" applyNumberFormat="1" applyFont="1" applyBorder="1" applyAlignment="1" applyProtection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169" fontId="12" fillId="7" borderId="4" xfId="2" applyNumberFormat="1" applyFont="1" applyFill="1" applyBorder="1" applyAlignment="1" applyProtection="1"/>
    <xf numFmtId="39" fontId="11" fillId="7" borderId="4" xfId="2" applyNumberFormat="1" applyFont="1" applyFill="1" applyBorder="1" applyAlignment="1" applyProtection="1"/>
    <xf numFmtId="168" fontId="8" fillId="7" borderId="4" xfId="2" applyNumberFormat="1" applyFont="1" applyFill="1" applyBorder="1" applyAlignment="1" applyProtection="1"/>
    <xf numFmtId="169" fontId="8" fillId="0" borderId="7" xfId="2" applyNumberFormat="1" applyFont="1" applyBorder="1" applyAlignment="1" applyProtection="1"/>
    <xf numFmtId="4" fontId="11" fillId="7" borderId="4" xfId="2" applyNumberFormat="1" applyFont="1" applyFill="1" applyBorder="1" applyAlignment="1" applyProtection="1"/>
    <xf numFmtId="169" fontId="8" fillId="0" borderId="8" xfId="2" applyNumberFormat="1" applyFont="1" applyBorder="1" applyAlignment="1" applyProtection="1"/>
    <xf numFmtId="169" fontId="11" fillId="7" borderId="4" xfId="2" applyNumberFormat="1" applyFont="1" applyFill="1" applyBorder="1" applyAlignment="1" applyProtection="1"/>
    <xf numFmtId="169" fontId="11" fillId="0" borderId="4" xfId="2" applyNumberFormat="1" applyFont="1" applyBorder="1" applyAlignment="1" applyProtection="1"/>
    <xf numFmtId="167" fontId="8" fillId="0" borderId="0" xfId="2" applyFont="1" applyBorder="1" applyAlignment="1" applyProtection="1"/>
    <xf numFmtId="167" fontId="8" fillId="0" borderId="4" xfId="2" applyFont="1" applyBorder="1" applyAlignment="1" applyProtection="1"/>
    <xf numFmtId="167" fontId="8" fillId="7" borderId="4" xfId="2" applyFont="1" applyFill="1" applyBorder="1" applyAlignment="1" applyProtection="1"/>
    <xf numFmtId="170" fontId="8" fillId="0" borderId="4" xfId="2" applyNumberFormat="1" applyFont="1" applyBorder="1" applyAlignment="1" applyProtection="1"/>
    <xf numFmtId="164" fontId="8" fillId="0" borderId="4" xfId="2" applyNumberFormat="1" applyFont="1" applyBorder="1" applyAlignment="1" applyProtection="1"/>
    <xf numFmtId="0" fontId="6" fillId="12" borderId="4" xfId="4" applyNumberFormat="1" applyFont="1" applyFill="1" applyBorder="1" applyAlignment="1" applyProtection="1"/>
    <xf numFmtId="4" fontId="6" fillId="12" borderId="4" xfId="4" applyNumberFormat="1" applyFont="1" applyFill="1" applyBorder="1" applyAlignment="1" applyProtection="1"/>
    <xf numFmtId="4" fontId="9" fillId="13" borderId="4" xfId="4" applyNumberFormat="1" applyFont="1" applyFill="1" applyBorder="1" applyAlignment="1" applyProtection="1"/>
    <xf numFmtId="4" fontId="6" fillId="12" borderId="4" xfId="4" applyNumberFormat="1" applyFont="1" applyFill="1" applyBorder="1" applyAlignment="1" applyProtection="1">
      <alignment horizontal="center"/>
    </xf>
    <xf numFmtId="4" fontId="9" fillId="12" borderId="4" xfId="4" applyNumberFormat="1" applyFont="1" applyFill="1" applyBorder="1" applyAlignment="1" applyProtection="1"/>
    <xf numFmtId="0" fontId="2" fillId="7" borderId="4" xfId="0" applyFont="1" applyFill="1" applyBorder="1"/>
    <xf numFmtId="4" fontId="6" fillId="7" borderId="4" xfId="4" applyNumberFormat="1" applyFont="1" applyFill="1" applyBorder="1" applyAlignment="1" applyProtection="1">
      <alignment horizontal="center"/>
    </xf>
    <xf numFmtId="39" fontId="1" fillId="0" borderId="4" xfId="0" applyNumberFormat="1" applyFont="1" applyBorder="1"/>
    <xf numFmtId="0" fontId="1" fillId="0" borderId="0" xfId="0" applyFont="1" applyAlignment="1">
      <alignment horizontal="center"/>
    </xf>
    <xf numFmtId="171" fontId="1" fillId="0" borderId="0" xfId="0" applyNumberFormat="1" applyFont="1"/>
    <xf numFmtId="4" fontId="1" fillId="0" borderId="9" xfId="0" applyNumberFormat="1" applyFont="1" applyBorder="1"/>
    <xf numFmtId="4" fontId="13" fillId="7" borderId="4" xfId="0" applyNumberFormat="1" applyFont="1" applyFill="1" applyBorder="1"/>
    <xf numFmtId="4" fontId="1" fillId="7" borderId="10" xfId="0" applyNumberFormat="1" applyFont="1" applyFill="1" applyBorder="1"/>
    <xf numFmtId="39" fontId="8" fillId="0" borderId="11" xfId="2" applyNumberFormat="1" applyFont="1" applyBorder="1" applyAlignment="1" applyProtection="1"/>
    <xf numFmtId="0" fontId="1" fillId="0" borderId="9" xfId="0" applyFont="1" applyBorder="1"/>
    <xf numFmtId="4" fontId="1" fillId="7" borderId="0" xfId="0" applyNumberFormat="1" applyFont="1" applyFill="1" applyBorder="1"/>
    <xf numFmtId="4" fontId="7" fillId="0" borderId="0" xfId="0" applyNumberFormat="1" applyFont="1" applyBorder="1"/>
    <xf numFmtId="4" fontId="1" fillId="0" borderId="0" xfId="0" applyNumberFormat="1" applyFont="1" applyBorder="1"/>
    <xf numFmtId="4" fontId="1" fillId="7" borderId="9" xfId="0" applyNumberFormat="1" applyFont="1" applyFill="1" applyBorder="1"/>
    <xf numFmtId="4" fontId="13" fillId="7" borderId="9" xfId="0" applyNumberFormat="1" applyFont="1" applyFill="1" applyBorder="1"/>
    <xf numFmtId="4" fontId="1" fillId="7" borderId="12" xfId="0" applyNumberFormat="1" applyFont="1" applyFill="1" applyBorder="1"/>
    <xf numFmtId="4" fontId="1" fillId="7" borderId="13" xfId="0" applyNumberFormat="1" applyFont="1" applyFill="1" applyBorder="1"/>
    <xf numFmtId="167" fontId="8" fillId="0" borderId="11" xfId="2" applyFont="1" applyBorder="1" applyAlignment="1" applyProtection="1"/>
    <xf numFmtId="0" fontId="6" fillId="12" borderId="10" xfId="5" applyFont="1" applyFill="1" applyBorder="1" applyAlignment="1" applyProtection="1"/>
    <xf numFmtId="4" fontId="14" fillId="13" borderId="4" xfId="0" applyNumberFormat="1" applyFont="1" applyFill="1" applyBorder="1"/>
    <xf numFmtId="4" fontId="2" fillId="12" borderId="4" xfId="0" applyNumberFormat="1" applyFont="1" applyFill="1" applyBorder="1" applyAlignment="1">
      <alignment horizontal="center"/>
    </xf>
    <xf numFmtId="4" fontId="14" fillId="12" borderId="4" xfId="0" applyNumberFormat="1" applyFont="1" applyFill="1" applyBorder="1"/>
    <xf numFmtId="164" fontId="2" fillId="0" borderId="0" xfId="0" applyNumberFormat="1" applyFont="1"/>
    <xf numFmtId="0" fontId="2" fillId="0" borderId="0" xfId="0" applyFont="1"/>
    <xf numFmtId="4" fontId="8" fillId="0" borderId="0" xfId="2" applyNumberFormat="1" applyFont="1" applyBorder="1" applyAlignment="1" applyProtection="1"/>
    <xf numFmtId="4" fontId="7" fillId="0" borderId="5" xfId="0" applyNumberFormat="1" applyFont="1" applyBorder="1"/>
    <xf numFmtId="4" fontId="2" fillId="7" borderId="4" xfId="0" applyNumberFormat="1" applyFont="1" applyFill="1" applyBorder="1" applyAlignment="1">
      <alignment horizontal="center"/>
    </xf>
    <xf numFmtId="4" fontId="7" fillId="7" borderId="5" xfId="0" applyNumberFormat="1" applyFont="1" applyFill="1" applyBorder="1"/>
    <xf numFmtId="4" fontId="7" fillId="0" borderId="5" xfId="2" applyNumberFormat="1" applyFont="1" applyBorder="1" applyAlignment="1" applyProtection="1"/>
    <xf numFmtId="39" fontId="11" fillId="7" borderId="5" xfId="2" applyNumberFormat="1" applyFont="1" applyFill="1" applyBorder="1" applyAlignment="1" applyProtection="1"/>
    <xf numFmtId="4" fontId="1" fillId="0" borderId="5" xfId="0" applyNumberFormat="1" applyFont="1" applyBorder="1"/>
    <xf numFmtId="4" fontId="1" fillId="0" borderId="14" xfId="0" applyNumberFormat="1" applyFont="1" applyBorder="1"/>
    <xf numFmtId="4" fontId="2" fillId="0" borderId="5" xfId="0" applyNumberFormat="1" applyFont="1" applyBorder="1" applyAlignment="1">
      <alignment horizontal="center"/>
    </xf>
    <xf numFmtId="0" fontId="7" fillId="0" borderId="5" xfId="0" applyFont="1" applyBorder="1"/>
    <xf numFmtId="0" fontId="1" fillId="0" borderId="5" xfId="0" applyFont="1" applyBorder="1"/>
    <xf numFmtId="4" fontId="1" fillId="7" borderId="5" xfId="0" applyNumberFormat="1" applyFont="1" applyFill="1" applyBorder="1"/>
    <xf numFmtId="172" fontId="8" fillId="7" borderId="8" xfId="2" applyNumberFormat="1" applyFont="1" applyFill="1" applyBorder="1" applyAlignment="1" applyProtection="1"/>
    <xf numFmtId="39" fontId="8" fillId="7" borderId="15" xfId="2" applyNumberFormat="1" applyFont="1" applyFill="1" applyBorder="1" applyAlignment="1" applyProtection="1"/>
    <xf numFmtId="167" fontId="10" fillId="0" borderId="4" xfId="2" applyBorder="1" applyAlignment="1" applyProtection="1"/>
    <xf numFmtId="4" fontId="1" fillId="0" borderId="10" xfId="0" applyNumberFormat="1" applyFont="1" applyBorder="1"/>
    <xf numFmtId="0" fontId="2" fillId="12" borderId="4" xfId="5" applyFont="1" applyFill="1" applyBorder="1" applyAlignment="1" applyProtection="1"/>
    <xf numFmtId="4" fontId="6" fillId="12" borderId="8" xfId="3" applyNumberFormat="1" applyFont="1" applyFill="1" applyBorder="1" applyAlignment="1" applyProtection="1">
      <alignment horizontal="right"/>
    </xf>
    <xf numFmtId="4" fontId="9" fillId="13" borderId="8" xfId="3" applyNumberFormat="1" applyFont="1" applyFill="1" applyBorder="1" applyAlignment="1" applyProtection="1">
      <alignment horizontal="right"/>
    </xf>
    <xf numFmtId="4" fontId="6" fillId="12" borderId="8" xfId="3" applyNumberFormat="1" applyFont="1" applyFill="1" applyBorder="1" applyAlignment="1" applyProtection="1">
      <alignment horizontal="center"/>
    </xf>
    <xf numFmtId="4" fontId="9" fillId="12" borderId="8" xfId="3" applyNumberFormat="1" applyFont="1" applyFill="1" applyBorder="1" applyAlignment="1" applyProtection="1">
      <alignment horizontal="right"/>
    </xf>
    <xf numFmtId="4" fontId="6" fillId="12" borderId="8" xfId="5" applyNumberFormat="1" applyFont="1" applyFill="1" applyBorder="1" applyAlignment="1" applyProtection="1">
      <alignment horizontal="center"/>
    </xf>
    <xf numFmtId="4" fontId="6" fillId="7" borderId="8" xfId="3" applyNumberFormat="1" applyFont="1" applyFill="1" applyBorder="1" applyAlignment="1" applyProtection="1">
      <alignment horizontal="center"/>
    </xf>
    <xf numFmtId="14" fontId="2" fillId="0" borderId="4" xfId="0" applyNumberFormat="1" applyFont="1" applyBorder="1"/>
    <xf numFmtId="0" fontId="2" fillId="7" borderId="4" xfId="5" applyFont="1" applyFill="1" applyBorder="1" applyAlignment="1" applyProtection="1"/>
    <xf numFmtId="4" fontId="11" fillId="7" borderId="8" xfId="3" applyNumberFormat="1" applyFont="1" applyFill="1" applyBorder="1" applyAlignment="1" applyProtection="1">
      <alignment horizontal="right"/>
    </xf>
    <xf numFmtId="0" fontId="1" fillId="0" borderId="4" xfId="0" applyFont="1" applyBorder="1" applyAlignment="1" applyProtection="1"/>
    <xf numFmtId="168" fontId="1" fillId="7" borderId="4" xfId="1" applyNumberFormat="1" applyFont="1" applyFill="1" applyBorder="1" applyAlignment="1" applyProtection="1">
      <alignment horizontal="right"/>
    </xf>
    <xf numFmtId="0" fontId="6" fillId="7" borderId="4" xfId="0" applyFont="1" applyFill="1" applyBorder="1"/>
    <xf numFmtId="0" fontId="2" fillId="7" borderId="4" xfId="3" applyNumberFormat="1" applyFont="1" applyFill="1" applyBorder="1" applyAlignment="1" applyProtection="1"/>
    <xf numFmtId="169" fontId="1" fillId="0" borderId="4" xfId="0" applyNumberFormat="1" applyFont="1" applyBorder="1"/>
    <xf numFmtId="4" fontId="7" fillId="0" borderId="4" xfId="0" applyNumberFormat="1" applyFont="1" applyBorder="1" applyAlignment="1">
      <alignment horizontal="right"/>
    </xf>
    <xf numFmtId="0" fontId="15" fillId="9" borderId="4" xfId="5" applyFont="1" applyFill="1" applyBorder="1" applyAlignment="1" applyProtection="1"/>
    <xf numFmtId="166" fontId="2" fillId="9" borderId="4" xfId="3" applyNumberFormat="1" applyFont="1" applyFill="1" applyBorder="1" applyAlignment="1" applyProtection="1">
      <alignment horizontal="center"/>
    </xf>
    <xf numFmtId="165" fontId="6" fillId="9" borderId="8" xfId="3" applyNumberFormat="1" applyFont="1" applyFill="1" applyBorder="1" applyAlignment="1" applyProtection="1">
      <alignment horizontal="center"/>
    </xf>
    <xf numFmtId="4" fontId="6" fillId="9" borderId="8" xfId="5" applyNumberFormat="1" applyFont="1" applyFill="1" applyBorder="1" applyAlignment="1" applyProtection="1">
      <alignment horizontal="center"/>
    </xf>
    <xf numFmtId="4" fontId="6" fillId="9" borderId="8" xfId="3" applyNumberFormat="1" applyFont="1" applyFill="1" applyBorder="1" applyAlignment="1" applyProtection="1">
      <alignment horizontal="center"/>
    </xf>
    <xf numFmtId="169" fontId="1" fillId="0" borderId="4" xfId="0" applyNumberFormat="1" applyFont="1" applyBorder="1" applyAlignment="1" applyProtection="1"/>
    <xf numFmtId="0" fontId="16" fillId="11" borderId="4" xfId="5" applyFont="1" applyFill="1" applyBorder="1" applyAlignment="1" applyProtection="1"/>
    <xf numFmtId="169" fontId="16" fillId="11" borderId="4" xfId="5" applyNumberFormat="1" applyFont="1" applyFill="1" applyBorder="1" applyAlignment="1" applyProtection="1"/>
    <xf numFmtId="4" fontId="5" fillId="11" borderId="4" xfId="5" applyNumberFormat="1" applyFont="1" applyFill="1" applyBorder="1" applyAlignment="1" applyProtection="1"/>
    <xf numFmtId="2" fontId="5" fillId="11" borderId="4" xfId="5" applyNumberFormat="1" applyFont="1" applyFill="1" applyBorder="1" applyAlignment="1" applyProtection="1">
      <alignment horizontal="center"/>
    </xf>
    <xf numFmtId="4" fontId="5" fillId="11" borderId="4" xfId="5" applyNumberFormat="1" applyFont="1" applyFill="1" applyBorder="1" applyAlignment="1" applyProtection="1">
      <alignment horizontal="center"/>
    </xf>
    <xf numFmtId="3" fontId="5" fillId="11" borderId="4" xfId="5" applyNumberFormat="1" applyFont="1" applyFill="1" applyBorder="1" applyAlignment="1" applyProtection="1">
      <alignment horizontal="center"/>
    </xf>
    <xf numFmtId="4" fontId="16" fillId="11" borderId="4" xfId="5" applyNumberFormat="1" applyFont="1" applyFill="1" applyBorder="1" applyAlignment="1" applyProtection="1"/>
    <xf numFmtId="4" fontId="2" fillId="14" borderId="4" xfId="5" applyNumberFormat="1" applyFont="1" applyFill="1" applyBorder="1" applyAlignment="1" applyProtection="1"/>
    <xf numFmtId="164" fontId="1" fillId="0" borderId="0" xfId="0" applyNumberFormat="1" applyFont="1"/>
    <xf numFmtId="0" fontId="16" fillId="0" borderId="4" xfId="0" applyFont="1" applyBorder="1"/>
    <xf numFmtId="169" fontId="17" fillId="0" borderId="4" xfId="0" applyNumberFormat="1" applyFont="1" applyBorder="1"/>
    <xf numFmtId="4" fontId="17" fillId="0" borderId="4" xfId="0" applyNumberFormat="1" applyFont="1" applyBorder="1"/>
    <xf numFmtId="39" fontId="18" fillId="7" borderId="4" xfId="0" applyNumberFormat="1" applyFont="1" applyFill="1" applyBorder="1" applyAlignment="1" applyProtection="1"/>
    <xf numFmtId="4" fontId="19" fillId="0" borderId="4" xfId="0" applyNumberFormat="1" applyFont="1" applyBorder="1"/>
    <xf numFmtId="4" fontId="18" fillId="0" borderId="4" xfId="0" applyNumberFormat="1" applyFont="1" applyBorder="1"/>
    <xf numFmtId="4" fontId="19" fillId="7" borderId="4" xfId="0" applyNumberFormat="1" applyFont="1" applyFill="1" applyBorder="1"/>
    <xf numFmtId="169" fontId="18" fillId="7" borderId="4" xfId="0" applyNumberFormat="1" applyFont="1" applyFill="1" applyBorder="1" applyAlignment="1" applyProtection="1"/>
    <xf numFmtId="4" fontId="16" fillId="0" borderId="4" xfId="0" applyNumberFormat="1" applyFont="1" applyBorder="1"/>
    <xf numFmtId="0" fontId="2" fillId="15" borderId="4" xfId="5" applyFont="1" applyFill="1" applyBorder="1" applyAlignment="1" applyProtection="1"/>
    <xf numFmtId="166" fontId="2" fillId="15" borderId="4" xfId="3" applyNumberFormat="1" applyFont="1" applyFill="1" applyBorder="1" applyAlignment="1" applyProtection="1">
      <alignment horizontal="center"/>
    </xf>
    <xf numFmtId="4" fontId="6" fillId="15" borderId="4" xfId="5" applyNumberFormat="1" applyFont="1" applyFill="1" applyBorder="1" applyAlignment="1" applyProtection="1">
      <alignment horizontal="center"/>
    </xf>
    <xf numFmtId="4" fontId="2" fillId="15" borderId="4" xfId="5" applyNumberFormat="1" applyFont="1" applyFill="1" applyBorder="1" applyAlignment="1" applyProtection="1">
      <alignment horizontal="center"/>
    </xf>
    <xf numFmtId="165" fontId="6" fillId="15" borderId="8" xfId="3" applyNumberFormat="1" applyFont="1" applyFill="1" applyBorder="1" applyAlignment="1" applyProtection="1">
      <alignment horizontal="center"/>
    </xf>
    <xf numFmtId="4" fontId="6" fillId="15" borderId="8" xfId="3" applyNumberFormat="1" applyFont="1" applyFill="1" applyBorder="1" applyAlignment="1" applyProtection="1">
      <alignment horizontal="center"/>
    </xf>
    <xf numFmtId="0" fontId="2" fillId="15" borderId="4" xfId="3" applyNumberFormat="1" applyFont="1" applyFill="1" applyBorder="1" applyAlignment="1" applyProtection="1"/>
    <xf numFmtId="169" fontId="2" fillId="7" borderId="4" xfId="3" applyNumberFormat="1" applyFont="1" applyFill="1" applyBorder="1" applyAlignment="1" applyProtection="1"/>
    <xf numFmtId="4" fontId="2" fillId="7" borderId="4" xfId="3" applyNumberFormat="1" applyFont="1" applyFill="1" applyBorder="1" applyAlignment="1" applyProtection="1"/>
    <xf numFmtId="4" fontId="4" fillId="7" borderId="4" xfId="3" applyNumberFormat="1" applyFont="1" applyFill="1" applyBorder="1" applyAlignment="1" applyProtection="1"/>
    <xf numFmtId="4" fontId="2" fillId="7" borderId="8" xfId="3" applyNumberFormat="1" applyFont="1" applyFill="1" applyBorder="1" applyAlignment="1" applyProtection="1"/>
    <xf numFmtId="4" fontId="14" fillId="7" borderId="4" xfId="0" applyNumberFormat="1" applyFont="1" applyFill="1" applyBorder="1"/>
    <xf numFmtId="4" fontId="2" fillId="7" borderId="4" xfId="0" applyNumberFormat="1" applyFont="1" applyFill="1" applyBorder="1"/>
    <xf numFmtId="0" fontId="1" fillId="7" borderId="4" xfId="0" applyFont="1" applyFill="1" applyBorder="1"/>
    <xf numFmtId="4" fontId="14" fillId="7" borderId="4" xfId="3" applyNumberFormat="1" applyFont="1" applyFill="1" applyBorder="1" applyAlignment="1" applyProtection="1"/>
    <xf numFmtId="4" fontId="6" fillId="15" borderId="4" xfId="3" applyNumberFormat="1" applyFont="1" applyFill="1" applyBorder="1" applyAlignment="1" applyProtection="1">
      <alignment horizontal="center"/>
    </xf>
    <xf numFmtId="4" fontId="6" fillId="15" borderId="4" xfId="3" applyNumberFormat="1" applyFont="1" applyFill="1" applyBorder="1" applyAlignment="1" applyProtection="1"/>
    <xf numFmtId="9" fontId="2" fillId="7" borderId="4" xfId="3" applyNumberFormat="1" applyFont="1" applyFill="1" applyBorder="1" applyAlignment="1" applyProtection="1"/>
    <xf numFmtId="4" fontId="14" fillId="0" borderId="4" xfId="0" applyNumberFormat="1" applyFont="1" applyBorder="1"/>
    <xf numFmtId="4" fontId="4" fillId="15" borderId="4" xfId="3" applyNumberFormat="1" applyFont="1" applyFill="1" applyBorder="1" applyAlignment="1" applyProtection="1"/>
    <xf numFmtId="0" fontId="1" fillId="3" borderId="0" xfId="0" applyFont="1" applyFill="1"/>
    <xf numFmtId="169" fontId="14" fillId="7" borderId="4" xfId="3" applyNumberFormat="1" applyFont="1" applyFill="1" applyBorder="1" applyAlignment="1" applyProtection="1"/>
    <xf numFmtId="4" fontId="14" fillId="7" borderId="4" xfId="3" applyNumberFormat="1" applyFont="1" applyFill="1" applyBorder="1" applyAlignment="1" applyProtection="1">
      <alignment horizontal="right"/>
    </xf>
    <xf numFmtId="4" fontId="2" fillId="7" borderId="4" xfId="3" applyNumberFormat="1" applyFont="1" applyFill="1" applyBorder="1" applyAlignment="1" applyProtection="1">
      <alignment horizontal="right"/>
    </xf>
    <xf numFmtId="170" fontId="2" fillId="0" borderId="0" xfId="0" applyNumberFormat="1" applyFont="1"/>
    <xf numFmtId="4" fontId="2" fillId="0" borderId="4" xfId="0" applyNumberFormat="1" applyFont="1" applyBorder="1"/>
    <xf numFmtId="4" fontId="14" fillId="0" borderId="4" xfId="0" applyNumberFormat="1" applyFont="1" applyBorder="1"/>
    <xf numFmtId="4" fontId="9" fillId="0" borderId="4" xfId="2" applyNumberFormat="1" applyFont="1" applyBorder="1" applyAlignment="1" applyProtection="1"/>
    <xf numFmtId="4" fontId="6" fillId="0" borderId="4" xfId="2" applyNumberFormat="1" applyFont="1" applyBorder="1" applyAlignment="1" applyProtection="1"/>
    <xf numFmtId="169" fontId="1" fillId="0" borderId="0" xfId="0" applyNumberFormat="1" applyFont="1"/>
    <xf numFmtId="169" fontId="9" fillId="0" borderId="4" xfId="2" applyNumberFormat="1" applyFont="1" applyBorder="1" applyAlignment="1" applyProtection="1"/>
    <xf numFmtId="169" fontId="6" fillId="0" borderId="4" xfId="2" applyNumberFormat="1" applyFont="1" applyBorder="1" applyAlignment="1" applyProtection="1"/>
    <xf numFmtId="0" fontId="1" fillId="7" borderId="0" xfId="0" applyFont="1" applyFill="1"/>
    <xf numFmtId="39" fontId="2" fillId="0" borderId="4" xfId="0" applyNumberFormat="1" applyFont="1" applyBorder="1"/>
    <xf numFmtId="39" fontId="2" fillId="7" borderId="4" xfId="0" applyNumberFormat="1" applyFont="1" applyFill="1" applyBorder="1"/>
    <xf numFmtId="39" fontId="2" fillId="7" borderId="4" xfId="3" applyNumberFormat="1" applyFont="1" applyFill="1" applyBorder="1" applyAlignment="1" applyProtection="1"/>
    <xf numFmtId="4" fontId="2" fillId="0" borderId="8" xfId="0" applyNumberFormat="1" applyFont="1" applyBorder="1"/>
    <xf numFmtId="0" fontId="1" fillId="0" borderId="8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" fontId="6" fillId="16" borderId="4" xfId="5" applyNumberFormat="1" applyFont="1" applyFill="1" applyBorder="1" applyAlignment="1" applyProtection="1">
      <alignment horizontal="center"/>
    </xf>
    <xf numFmtId="4" fontId="6" fillId="16" borderId="4" xfId="4" applyNumberFormat="1" applyFont="1" applyFill="1" applyBorder="1" applyAlignment="1" applyProtection="1">
      <alignment horizontal="center"/>
    </xf>
    <xf numFmtId="4" fontId="2" fillId="16" borderId="4" xfId="0" applyNumberFormat="1" applyFont="1" applyFill="1" applyBorder="1" applyAlignment="1">
      <alignment horizontal="center"/>
    </xf>
    <xf numFmtId="4" fontId="6" fillId="16" borderId="8" xfId="3" applyNumberFormat="1" applyFont="1" applyFill="1" applyBorder="1" applyAlignment="1" applyProtection="1">
      <alignment horizontal="center"/>
    </xf>
    <xf numFmtId="39" fontId="14" fillId="0" borderId="4" xfId="0" applyNumberFormat="1" applyFont="1" applyBorder="1"/>
    <xf numFmtId="39" fontId="14" fillId="7" borderId="4" xfId="3" applyNumberFormat="1" applyFont="1" applyFill="1" applyBorder="1" applyAlignment="1" applyProtection="1"/>
    <xf numFmtId="4" fontId="2" fillId="7" borderId="10" xfId="0" applyNumberFormat="1" applyFont="1" applyFill="1" applyBorder="1"/>
    <xf numFmtId="4" fontId="2" fillId="0" borderId="10" xfId="0" applyNumberFormat="1" applyFont="1" applyBorder="1"/>
    <xf numFmtId="4" fontId="2" fillId="7" borderId="10" xfId="3" applyNumberFormat="1" applyFont="1" applyFill="1" applyBorder="1" applyAlignment="1" applyProtection="1"/>
    <xf numFmtId="39" fontId="2" fillId="0" borderId="11" xfId="0" applyNumberFormat="1" applyFont="1" applyBorder="1"/>
    <xf numFmtId="39" fontId="2" fillId="7" borderId="11" xfId="3" applyNumberFormat="1" applyFont="1" applyFill="1" applyBorder="1" applyAlignment="1" applyProtection="1"/>
    <xf numFmtId="4" fontId="2" fillId="0" borderId="7" xfId="0" applyNumberFormat="1" applyFont="1" applyBorder="1"/>
    <xf numFmtId="39" fontId="7" fillId="0" borderId="4" xfId="2" applyNumberFormat="1" applyFont="1" applyBorder="1" applyAlignment="1" applyProtection="1"/>
    <xf numFmtId="4" fontId="6" fillId="16" borderId="17" xfId="3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4" fontId="6" fillId="12" borderId="18" xfId="3" applyNumberFormat="1" applyFont="1" applyFill="1" applyBorder="1" applyAlignment="1" applyProtection="1">
      <alignment horizontal="right"/>
    </xf>
    <xf numFmtId="4" fontId="6" fillId="12" borderId="7" xfId="3" applyNumberFormat="1" applyFont="1" applyFill="1" applyBorder="1" applyAlignment="1" applyProtection="1">
      <alignment horizontal="right"/>
    </xf>
    <xf numFmtId="4" fontId="6" fillId="12" borderId="4" xfId="3" applyNumberFormat="1" applyFont="1" applyFill="1" applyBorder="1" applyAlignment="1" applyProtection="1">
      <alignment horizontal="center"/>
    </xf>
    <xf numFmtId="4" fontId="6" fillId="16" borderId="4" xfId="3" applyNumberFormat="1" applyFont="1" applyFill="1" applyBorder="1" applyAlignment="1" applyProtection="1">
      <alignment horizontal="center"/>
    </xf>
    <xf numFmtId="39" fontId="14" fillId="7" borderId="4" xfId="0" applyNumberFormat="1" applyFont="1" applyFill="1" applyBorder="1"/>
    <xf numFmtId="4" fontId="6" fillId="12" borderId="16" xfId="3" applyNumberFormat="1" applyFont="1" applyFill="1" applyBorder="1" applyAlignment="1" applyProtection="1">
      <alignment horizontal="center"/>
    </xf>
    <xf numFmtId="4" fontId="7" fillId="0" borderId="19" xfId="0" applyNumberFormat="1" applyFont="1" applyBorder="1"/>
    <xf numFmtId="4" fontId="7" fillId="0" borderId="20" xfId="0" applyNumberFormat="1" applyFont="1" applyBorder="1"/>
    <xf numFmtId="170" fontId="14" fillId="0" borderId="4" xfId="0" applyNumberFormat="1" applyFont="1" applyBorder="1"/>
    <xf numFmtId="170" fontId="2" fillId="0" borderId="4" xfId="0" applyNumberFormat="1" applyFont="1" applyBorder="1"/>
    <xf numFmtId="4" fontId="7" fillId="0" borderId="14" xfId="0" applyNumberFormat="1" applyFont="1" applyBorder="1"/>
    <xf numFmtId="4" fontId="7" fillId="0" borderId="7" xfId="0" applyNumberFormat="1" applyFont="1" applyBorder="1"/>
    <xf numFmtId="4" fontId="7" fillId="0" borderId="11" xfId="0" applyNumberFormat="1" applyFont="1" applyBorder="1"/>
    <xf numFmtId="4" fontId="7" fillId="7" borderId="11" xfId="0" applyNumberFormat="1" applyFont="1" applyFill="1" applyBorder="1"/>
    <xf numFmtId="39" fontId="11" fillId="0" borderId="8" xfId="2" applyNumberFormat="1" applyFont="1" applyBorder="1" applyAlignment="1" applyProtection="1"/>
    <xf numFmtId="4" fontId="7" fillId="0" borderId="9" xfId="0" applyNumberFormat="1" applyFont="1" applyBorder="1"/>
    <xf numFmtId="4" fontId="11" fillId="0" borderId="8" xfId="2" applyNumberFormat="1" applyFont="1" applyBorder="1" applyAlignment="1" applyProtection="1"/>
    <xf numFmtId="4" fontId="11" fillId="0" borderId="0" xfId="2" applyNumberFormat="1" applyFont="1" applyBorder="1" applyAlignment="1" applyProtection="1"/>
    <xf numFmtId="4" fontId="7" fillId="0" borderId="10" xfId="0" applyNumberFormat="1" applyFont="1" applyBorder="1"/>
    <xf numFmtId="169" fontId="20" fillId="7" borderId="4" xfId="2" applyNumberFormat="1" applyFont="1" applyFill="1" applyBorder="1" applyAlignment="1" applyProtection="1"/>
    <xf numFmtId="169" fontId="11" fillId="0" borderId="7" xfId="2" applyNumberFormat="1" applyFont="1" applyBorder="1" applyAlignment="1" applyProtection="1"/>
    <xf numFmtId="169" fontId="11" fillId="0" borderId="8" xfId="2" applyNumberFormat="1" applyFont="1" applyBorder="1" applyAlignment="1" applyProtection="1"/>
    <xf numFmtId="0" fontId="1" fillId="0" borderId="0" xfId="0" applyFont="1"/>
    <xf numFmtId="4" fontId="6" fillId="16" borderId="8" xfId="5" applyNumberFormat="1" applyFont="1" applyFill="1" applyBorder="1" applyAlignment="1" applyProtection="1">
      <alignment horizontal="center"/>
    </xf>
  </cellXfs>
  <cellStyles count="4">
    <cellStyle name="Moeda" xfId="2" builtinId="4"/>
    <cellStyle name="Normal" xfId="0" builtinId="0"/>
    <cellStyle name="TableStyleLight1" xfId="1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000B"/>
      <rgbColor rgb="00008000"/>
      <rgbColor rgb="00000080"/>
      <rgbColor rgb="00808000"/>
      <rgbColor rgb="00800080"/>
      <rgbColor rgb="00008080"/>
      <rgbColor rgb="00CCCCCC"/>
      <rgbColor rgb="009966CC"/>
      <rgbColor rgb="009999FF"/>
      <rgbColor rgb="00993366"/>
      <rgbColor rgb="00FFFFCC"/>
      <rgbColor rgb="00CCFFFF"/>
      <rgbColor rgb="00660066"/>
      <rgbColor rgb="00FF8080"/>
      <rgbColor rgb="000084D1"/>
      <rgbColor rgb="0083CA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1F497D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64"/>
  <sheetViews>
    <sheetView tabSelected="1" view="pageBreakPreview" topLeftCell="J2" zoomScale="60" zoomScaleNormal="100" workbookViewId="0">
      <selection activeCell="Y10" sqref="Y10"/>
    </sheetView>
  </sheetViews>
  <sheetFormatPr defaultRowHeight="15" x14ac:dyDescent="0.25"/>
  <cols>
    <col min="1" max="1" width="87.125" style="1" customWidth="1"/>
    <col min="2" max="2" width="14" style="1" hidden="1" customWidth="1"/>
    <col min="3" max="3" width="16.875" style="1" customWidth="1"/>
    <col min="4" max="4" width="6.125" style="1" customWidth="1"/>
    <col min="5" max="5" width="16.875" style="1" customWidth="1"/>
    <col min="6" max="6" width="7.25" style="1" customWidth="1"/>
    <col min="7" max="7" width="16.875" style="2" customWidth="1"/>
    <col min="8" max="8" width="5.375" style="2" customWidth="1"/>
    <col min="9" max="9" width="16.875" style="2" customWidth="1"/>
    <col min="10" max="10" width="5.375" style="2" customWidth="1"/>
    <col min="11" max="11" width="16.875" style="2" customWidth="1"/>
    <col min="12" max="12" width="5.375" style="2" customWidth="1"/>
    <col min="13" max="13" width="16.875" style="1" customWidth="1"/>
    <col min="14" max="14" width="6.125" style="1" customWidth="1"/>
    <col min="15" max="15" width="16.875" style="1" customWidth="1"/>
    <col min="16" max="16" width="9" style="1" customWidth="1"/>
    <col min="17" max="17" width="16.875" style="1" customWidth="1"/>
    <col min="18" max="18" width="13.875" style="1"/>
    <col min="19" max="19" width="16.875" style="2" bestFit="1" customWidth="1"/>
    <col min="20" max="20" width="15.625" style="2"/>
    <col min="21" max="21" width="16.875" style="1" bestFit="1" customWidth="1"/>
    <col min="22" max="22" width="16.125" style="1"/>
    <col min="23" max="23" width="16.875" style="1" bestFit="1" customWidth="1"/>
    <col min="24" max="25" width="17.375" style="1"/>
    <col min="26" max="26" width="20.125" style="1"/>
    <col min="27" max="27" width="0" style="3" hidden="1" customWidth="1"/>
    <col min="28" max="28" width="16.75" style="1"/>
    <col min="29" max="29" width="13.25" style="1"/>
    <col min="30" max="32" width="8.75" style="1"/>
    <col min="33" max="33" width="12.375" style="1"/>
    <col min="34" max="257" width="8.75" style="1"/>
    <col min="258" max="1025" width="8.75"/>
  </cols>
  <sheetData>
    <row r="1" spans="1:28" ht="18.75" hidden="1" customHeight="1" x14ac:dyDescent="0.2">
      <c r="A1" s="6" t="s">
        <v>0</v>
      </c>
      <c r="B1" s="6"/>
      <c r="C1" s="6"/>
      <c r="D1" s="4"/>
      <c r="E1" s="5"/>
      <c r="F1" s="5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5"/>
      <c r="AA1" s="5"/>
    </row>
    <row r="2" spans="1:28" ht="21" customHeight="1" x14ac:dyDescent="0.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U2" s="8"/>
      <c r="V2" s="8"/>
      <c r="W2" s="8"/>
      <c r="X2" s="8"/>
      <c r="Y2" s="8"/>
      <c r="Z2" s="8"/>
      <c r="AA2" s="8"/>
    </row>
    <row r="3" spans="1:28" ht="18.75" hidden="1" customHeight="1" x14ac:dyDescent="0.25">
      <c r="A3" s="9" t="s">
        <v>2</v>
      </c>
      <c r="B3" s="10">
        <v>40768</v>
      </c>
      <c r="C3" s="10" t="s">
        <v>3</v>
      </c>
      <c r="D3" s="10"/>
      <c r="E3" s="10" t="s">
        <v>4</v>
      </c>
      <c r="F3" s="10"/>
      <c r="G3" s="10" t="s">
        <v>5</v>
      </c>
      <c r="H3" s="10"/>
      <c r="I3" s="11" t="s">
        <v>6</v>
      </c>
      <c r="J3" s="11"/>
      <c r="K3" s="11" t="s">
        <v>7</v>
      </c>
      <c r="L3" s="11"/>
      <c r="M3" s="10" t="s">
        <v>8</v>
      </c>
      <c r="N3" s="10"/>
      <c r="O3" s="10" t="s">
        <v>9</v>
      </c>
      <c r="P3" s="10"/>
      <c r="Q3" s="10"/>
      <c r="R3" s="10"/>
      <c r="S3" s="11" t="s">
        <v>10</v>
      </c>
      <c r="T3" s="11"/>
      <c r="U3" s="12" t="s">
        <v>11</v>
      </c>
      <c r="V3" s="12"/>
      <c r="W3" s="12" t="s">
        <v>12</v>
      </c>
      <c r="X3" s="12"/>
      <c r="Y3" s="12" t="s">
        <v>13</v>
      </c>
      <c r="Z3" s="12" t="s">
        <v>14</v>
      </c>
      <c r="AA3" s="13" t="s">
        <v>15</v>
      </c>
    </row>
    <row r="4" spans="1:28" ht="18.75" customHeight="1" x14ac:dyDescent="0.25">
      <c r="A4" s="14"/>
      <c r="B4" s="15">
        <v>42339</v>
      </c>
      <c r="C4" s="16" t="s">
        <v>3</v>
      </c>
      <c r="D4" s="16" t="s">
        <v>16</v>
      </c>
      <c r="E4" s="16" t="s">
        <v>4</v>
      </c>
      <c r="F4" s="16" t="s">
        <v>16</v>
      </c>
      <c r="G4" s="16" t="s">
        <v>5</v>
      </c>
      <c r="H4" s="16" t="s">
        <v>16</v>
      </c>
      <c r="I4" s="16" t="s">
        <v>6</v>
      </c>
      <c r="J4" s="16" t="s">
        <v>16</v>
      </c>
      <c r="K4" s="16" t="s">
        <v>7</v>
      </c>
      <c r="L4" s="16" t="s">
        <v>16</v>
      </c>
      <c r="M4" s="16" t="s">
        <v>8</v>
      </c>
      <c r="N4" s="16" t="s">
        <v>16</v>
      </c>
      <c r="O4" s="16" t="s">
        <v>9</v>
      </c>
      <c r="P4" s="16" t="s">
        <v>16</v>
      </c>
      <c r="Q4" s="16" t="s">
        <v>10</v>
      </c>
      <c r="R4" s="16" t="s">
        <v>16</v>
      </c>
      <c r="S4" s="16" t="s">
        <v>17</v>
      </c>
      <c r="T4" s="16" t="s">
        <v>16</v>
      </c>
      <c r="U4" s="16" t="s">
        <v>11</v>
      </c>
      <c r="V4" s="16" t="s">
        <v>16</v>
      </c>
      <c r="W4" s="16" t="s">
        <v>12</v>
      </c>
      <c r="X4" s="16" t="s">
        <v>16</v>
      </c>
      <c r="Y4" s="16" t="s">
        <v>13</v>
      </c>
      <c r="Z4" s="16" t="s">
        <v>16</v>
      </c>
      <c r="AA4" s="17"/>
    </row>
    <row r="5" spans="1:28" ht="18.75" customHeight="1" x14ac:dyDescent="0.25">
      <c r="A5" s="18" t="s">
        <v>18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  <c r="P5" s="20"/>
      <c r="Q5" s="20"/>
      <c r="R5" s="20"/>
      <c r="S5" s="20"/>
      <c r="T5" s="20"/>
      <c r="U5" s="20"/>
      <c r="V5" s="20"/>
      <c r="W5" s="21"/>
      <c r="X5" s="21"/>
      <c r="Y5" s="21"/>
      <c r="Z5" s="22" t="s">
        <v>14</v>
      </c>
      <c r="AA5" s="22" t="s">
        <v>15</v>
      </c>
      <c r="AB5" s="23"/>
    </row>
    <row r="6" spans="1:28" ht="18.75" customHeight="1" x14ac:dyDescent="0.25">
      <c r="A6" s="24" t="s">
        <v>19</v>
      </c>
      <c r="B6" s="25">
        <v>30577261.59</v>
      </c>
      <c r="C6" s="26">
        <v>33120854.07</v>
      </c>
      <c r="D6" s="27"/>
      <c r="E6" s="28">
        <v>30655869.399999999</v>
      </c>
      <c r="F6" s="29"/>
      <c r="G6" s="26">
        <v>37676045.640000001</v>
      </c>
      <c r="H6" s="27"/>
      <c r="I6" s="30">
        <v>32306652.690000001</v>
      </c>
      <c r="J6" s="31"/>
      <c r="K6" s="32">
        <v>34976170.07</v>
      </c>
      <c r="L6" s="33"/>
      <c r="M6" s="26">
        <v>34643613.159999996</v>
      </c>
      <c r="N6" s="27"/>
      <c r="O6" s="28">
        <v>33336159.059999999</v>
      </c>
      <c r="P6" s="27"/>
      <c r="Q6" s="28">
        <v>35901678.170000002</v>
      </c>
      <c r="R6" s="27"/>
      <c r="S6" s="28">
        <v>35908833.890000001</v>
      </c>
      <c r="T6" s="27"/>
      <c r="U6" s="28">
        <v>36157499.490000002</v>
      </c>
      <c r="V6" s="27"/>
      <c r="W6" s="28">
        <v>36646185.200000003</v>
      </c>
      <c r="X6" s="27"/>
      <c r="Y6" s="28">
        <v>38226426.229999997</v>
      </c>
      <c r="Z6" s="25"/>
      <c r="AA6" s="25"/>
    </row>
    <row r="7" spans="1:28" ht="18.75" customHeight="1" x14ac:dyDescent="0.25">
      <c r="A7" s="24" t="s">
        <v>20</v>
      </c>
      <c r="B7" s="25"/>
      <c r="C7" s="26">
        <v>12228.75</v>
      </c>
      <c r="D7" s="27"/>
      <c r="E7" s="28">
        <v>12228.75</v>
      </c>
      <c r="F7" s="29"/>
      <c r="G7" s="30">
        <v>59407.43</v>
      </c>
      <c r="H7" s="27"/>
      <c r="I7" s="30">
        <v>12488.61</v>
      </c>
      <c r="J7" s="31"/>
      <c r="K7" s="32">
        <v>22710.84</v>
      </c>
      <c r="L7" s="33"/>
      <c r="M7" s="26">
        <v>12748.18</v>
      </c>
      <c r="N7" s="27"/>
      <c r="O7" s="28">
        <v>12769.53</v>
      </c>
      <c r="P7" s="27"/>
      <c r="Q7" s="28">
        <v>25957.82</v>
      </c>
      <c r="R7" s="27"/>
      <c r="S7" s="28">
        <v>12832.39</v>
      </c>
      <c r="T7" s="27"/>
      <c r="U7" s="28">
        <v>21328.46</v>
      </c>
      <c r="V7" s="27"/>
      <c r="W7" s="28">
        <v>107557.35</v>
      </c>
      <c r="X7" s="27"/>
      <c r="Y7" s="28">
        <v>168557.35</v>
      </c>
      <c r="Z7" s="25"/>
      <c r="AA7" s="25"/>
    </row>
    <row r="8" spans="1:28" ht="18.75" customHeight="1" x14ac:dyDescent="0.25">
      <c r="A8" s="24" t="s">
        <v>21</v>
      </c>
      <c r="B8" s="25"/>
      <c r="C8" s="25"/>
      <c r="D8" s="27"/>
      <c r="E8" s="34"/>
      <c r="F8" s="29"/>
      <c r="G8" s="25"/>
      <c r="H8" s="27"/>
      <c r="I8" s="30">
        <v>532795.91</v>
      </c>
      <c r="J8" s="31"/>
      <c r="K8" s="35"/>
      <c r="L8" s="33"/>
      <c r="M8" s="25"/>
      <c r="N8" s="27"/>
      <c r="O8" s="28"/>
      <c r="P8" s="27"/>
      <c r="Q8" s="28"/>
      <c r="R8" s="27"/>
      <c r="S8" s="28"/>
      <c r="T8" s="27"/>
      <c r="U8" s="28">
        <v>545854.75</v>
      </c>
      <c r="V8" s="27"/>
      <c r="W8" s="25"/>
      <c r="X8" s="27"/>
      <c r="Y8" s="28"/>
      <c r="Z8" s="25"/>
      <c r="AA8" s="25"/>
    </row>
    <row r="9" spans="1:28" ht="18.75" customHeight="1" x14ac:dyDescent="0.25">
      <c r="A9" s="24" t="s">
        <v>22</v>
      </c>
      <c r="B9" s="25"/>
      <c r="C9" s="25"/>
      <c r="D9" s="27"/>
      <c r="E9" s="28">
        <v>5661549.8799999999</v>
      </c>
      <c r="F9" s="29"/>
      <c r="G9" s="25"/>
      <c r="H9" s="27"/>
      <c r="I9" s="36"/>
      <c r="J9" s="31"/>
      <c r="K9" s="32">
        <v>3932237.32</v>
      </c>
      <c r="L9" s="33"/>
      <c r="M9" s="25"/>
      <c r="N9" s="27"/>
      <c r="O9" s="28"/>
      <c r="P9" s="27"/>
      <c r="Q9" s="28">
        <v>2296468.48</v>
      </c>
      <c r="R9" s="27"/>
      <c r="S9" s="28"/>
      <c r="T9" s="27"/>
      <c r="U9" s="28">
        <v>3139749.04</v>
      </c>
      <c r="V9" s="27"/>
      <c r="W9" s="28">
        <v>2626059.0699999998</v>
      </c>
      <c r="X9" s="27"/>
      <c r="Y9" s="28"/>
      <c r="Z9" s="25"/>
      <c r="AA9" s="25"/>
    </row>
    <row r="10" spans="1:28" ht="18.75" customHeight="1" x14ac:dyDescent="0.25">
      <c r="A10" s="24" t="s">
        <v>133</v>
      </c>
      <c r="B10" s="34"/>
      <c r="C10" s="34"/>
      <c r="D10" s="29"/>
      <c r="E10" s="28"/>
      <c r="F10" s="29"/>
      <c r="G10" s="34"/>
      <c r="H10" s="29"/>
      <c r="I10" s="36"/>
      <c r="J10" s="31"/>
      <c r="K10" s="32"/>
      <c r="L10" s="33"/>
      <c r="M10" s="34"/>
      <c r="N10" s="29"/>
      <c r="O10" s="28">
        <v>10000000</v>
      </c>
      <c r="P10" s="29"/>
      <c r="Q10" s="28"/>
      <c r="R10" s="29"/>
      <c r="S10" s="28">
        <v>10000000</v>
      </c>
      <c r="T10" s="29"/>
      <c r="U10" s="28"/>
      <c r="V10" s="29"/>
      <c r="W10" s="34"/>
      <c r="X10" s="29"/>
      <c r="Y10" s="28"/>
      <c r="Z10" s="34"/>
      <c r="AA10" s="34"/>
    </row>
    <row r="11" spans="1:28" ht="18.75" customHeight="1" x14ac:dyDescent="0.25">
      <c r="A11" s="24"/>
      <c r="B11" s="25"/>
      <c r="C11" s="25"/>
      <c r="D11" s="27"/>
      <c r="E11" s="34"/>
      <c r="F11" s="29"/>
      <c r="G11" s="25"/>
      <c r="H11" s="27"/>
      <c r="I11" s="36"/>
      <c r="J11" s="31"/>
      <c r="K11" s="35"/>
      <c r="L11" s="33"/>
      <c r="M11" s="25"/>
      <c r="N11" s="27"/>
      <c r="O11" s="25"/>
      <c r="P11" s="27"/>
      <c r="Q11" s="25"/>
      <c r="R11" s="27"/>
      <c r="S11" s="25"/>
      <c r="T11" s="27"/>
      <c r="U11" s="25"/>
      <c r="V11" s="27"/>
      <c r="W11" s="25"/>
      <c r="X11" s="27"/>
      <c r="Y11" s="25"/>
      <c r="Z11" s="25"/>
      <c r="AA11" s="25"/>
    </row>
    <row r="12" spans="1:28" ht="17.25" customHeight="1" x14ac:dyDescent="0.25">
      <c r="A12" s="37" t="s">
        <v>14</v>
      </c>
      <c r="B12" s="21">
        <f>SUM(B6:B6)</f>
        <v>30577261.59</v>
      </c>
      <c r="C12" s="21">
        <f>SUM(C6:C9)</f>
        <v>33133082.82</v>
      </c>
      <c r="D12" s="38">
        <v>100</v>
      </c>
      <c r="E12" s="21">
        <f>SUM(E6:E9)</f>
        <v>36329648.030000001</v>
      </c>
      <c r="F12" s="38">
        <v>100</v>
      </c>
      <c r="G12" s="21">
        <f>SUM(G6:G9)</f>
        <v>37735453.07</v>
      </c>
      <c r="H12" s="38">
        <v>100</v>
      </c>
      <c r="I12" s="21">
        <f>SUM(I6:I9)</f>
        <v>32851937.210000001</v>
      </c>
      <c r="J12" s="38">
        <v>100</v>
      </c>
      <c r="K12" s="21">
        <f>SUM(K6:K9)</f>
        <v>38931118.230000004</v>
      </c>
      <c r="L12" s="38">
        <v>100</v>
      </c>
      <c r="M12" s="21">
        <f>SUM(M6:M8)</f>
        <v>34656361.339999996</v>
      </c>
      <c r="N12" s="38">
        <v>100</v>
      </c>
      <c r="O12" s="21">
        <f>SUM(O6:O10)</f>
        <v>43348928.590000004</v>
      </c>
      <c r="P12" s="38">
        <v>100</v>
      </c>
      <c r="Q12" s="21">
        <f>SUM(Q6:Q10)</f>
        <v>38224104.469999999</v>
      </c>
      <c r="R12" s="38">
        <v>100</v>
      </c>
      <c r="S12" s="21">
        <f>SUM(S6:S10)</f>
        <v>45921666.280000001</v>
      </c>
      <c r="T12" s="38">
        <v>100</v>
      </c>
      <c r="U12" s="21">
        <f>SUM(U6:U10)</f>
        <v>39864431.740000002</v>
      </c>
      <c r="V12" s="38">
        <v>100</v>
      </c>
      <c r="W12" s="21">
        <f>SUM(W6:W10)</f>
        <v>39379801.620000005</v>
      </c>
      <c r="X12" s="38">
        <v>100</v>
      </c>
      <c r="Y12" s="21">
        <f>SUM(Y6:Y11)</f>
        <v>38394983.579999998</v>
      </c>
      <c r="Z12" s="38">
        <v>100</v>
      </c>
      <c r="AA12" s="21"/>
    </row>
    <row r="13" spans="1:28" ht="17.25" customHeight="1" x14ac:dyDescent="0.25">
      <c r="A13" s="24"/>
      <c r="B13" s="3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R13" s="25"/>
      <c r="S13" s="25"/>
      <c r="T13" s="25"/>
      <c r="U13" s="25"/>
      <c r="V13" s="25"/>
      <c r="W13" s="25"/>
      <c r="X13" s="25"/>
      <c r="Y13" s="25"/>
      <c r="Z13" s="25"/>
      <c r="AA13" s="40"/>
    </row>
    <row r="14" spans="1:28" s="45" customFormat="1" ht="17.25" customHeight="1" x14ac:dyDescent="0.25">
      <c r="A14" s="41" t="s">
        <v>23</v>
      </c>
      <c r="B14" s="42">
        <v>42339</v>
      </c>
      <c r="C14" s="43" t="s">
        <v>3</v>
      </c>
      <c r="D14" s="43"/>
      <c r="E14" s="43" t="s">
        <v>4</v>
      </c>
      <c r="F14" s="43"/>
      <c r="G14" s="43" t="s">
        <v>5</v>
      </c>
      <c r="H14" s="43"/>
      <c r="I14" s="43" t="s">
        <v>6</v>
      </c>
      <c r="J14" s="43"/>
      <c r="K14" s="43" t="s">
        <v>7</v>
      </c>
      <c r="L14" s="43"/>
      <c r="M14" s="43" t="s">
        <v>8</v>
      </c>
      <c r="N14" s="43"/>
      <c r="O14" s="43" t="s">
        <v>9</v>
      </c>
      <c r="P14" s="43"/>
      <c r="Q14" s="43" t="s">
        <v>10</v>
      </c>
      <c r="R14" s="43"/>
      <c r="S14" s="43" t="s">
        <v>17</v>
      </c>
      <c r="T14" s="43"/>
      <c r="U14" s="43" t="s">
        <v>11</v>
      </c>
      <c r="V14" s="43"/>
      <c r="W14" s="43" t="s">
        <v>12</v>
      </c>
      <c r="X14" s="43"/>
      <c r="Y14" s="43" t="s">
        <v>13</v>
      </c>
      <c r="Z14" s="44" t="s">
        <v>14</v>
      </c>
      <c r="AA14" s="44" t="s">
        <v>15</v>
      </c>
    </row>
    <row r="15" spans="1:28" ht="17.25" customHeight="1" x14ac:dyDescent="0.25">
      <c r="A15" s="46" t="s">
        <v>24</v>
      </c>
      <c r="B15" s="47">
        <f>SUM(B16:B28)</f>
        <v>10867789.629999997</v>
      </c>
      <c r="C15" s="48">
        <f>SUM(C16:C29)</f>
        <v>10141034.910000002</v>
      </c>
      <c r="D15" s="49">
        <f>C15*D12/C12</f>
        <v>30.60697661335216</v>
      </c>
      <c r="E15" s="50">
        <f>SUM(E16:E28)</f>
        <v>9464157.1899999995</v>
      </c>
      <c r="F15" s="49">
        <f>E15*F12/E12</f>
        <v>26.050781395362723</v>
      </c>
      <c r="G15" s="48">
        <f>SUM(G16:G29)</f>
        <v>9292787.7200000025</v>
      </c>
      <c r="H15" s="49">
        <f t="shared" ref="H15:H29" si="0">G15*$H$12/$G$12</f>
        <v>24.626145876032549</v>
      </c>
      <c r="I15" s="47">
        <f>SUM(I16:I29)</f>
        <v>10258974.500000002</v>
      </c>
      <c r="J15" s="49">
        <f t="shared" ref="J15:J29" si="1">I15*$J$12/$I$12</f>
        <v>31.227913393421471</v>
      </c>
      <c r="K15" s="47">
        <f>SUM(K16:K29)</f>
        <v>9782811.3699999992</v>
      </c>
      <c r="L15" s="49">
        <f t="shared" ref="L15:L29" si="2">K15*$L$12/$K$12</f>
        <v>25.128513679479784</v>
      </c>
      <c r="M15" s="47">
        <f>SUM(M16:M29)</f>
        <v>9934811.2100000009</v>
      </c>
      <c r="N15" s="49">
        <f t="shared" ref="N15:N29" si="3">M15*$N$12/$M$12</f>
        <v>28.666630961437228</v>
      </c>
      <c r="O15" s="47">
        <f>SUM(O16:O29)</f>
        <v>9775391.9700000025</v>
      </c>
      <c r="P15" s="49">
        <f>O15*$P$12/$O$12</f>
        <v>22.550481149042863</v>
      </c>
      <c r="Q15" s="47">
        <f>SUM(Q16:Q29)</f>
        <v>10054679.979999999</v>
      </c>
      <c r="R15" s="49">
        <f>Q15*$R$12/$Q$12</f>
        <v>26.304553420973839</v>
      </c>
      <c r="S15" s="47">
        <f>SUM(S16:S29)</f>
        <v>9708697.6099999994</v>
      </c>
      <c r="T15" s="49">
        <f>S15*$T$12/$S$12</f>
        <v>21.141867001956708</v>
      </c>
      <c r="U15" s="47">
        <f>SUM(U16:U29)</f>
        <v>11374561.439999999</v>
      </c>
      <c r="V15" s="49">
        <f>U15*$V$12/$U$12</f>
        <v>28.533108195762278</v>
      </c>
      <c r="W15" s="47">
        <f>SUM(W16:W29)</f>
        <v>11449469.01</v>
      </c>
      <c r="X15" s="49">
        <f>W15*$X$12/$W$12</f>
        <v>29.074471020659242</v>
      </c>
      <c r="Y15" s="47">
        <f>SUM(Y16:Y29)</f>
        <v>12326357.390000002</v>
      </c>
      <c r="Z15" s="49">
        <f t="shared" ref="Z15:Z29" si="4">Y15*$Z$12/$Y$12</f>
        <v>32.104082983436463</v>
      </c>
      <c r="AA15" s="51"/>
    </row>
    <row r="16" spans="1:28" ht="17.25" customHeight="1" x14ac:dyDescent="0.25">
      <c r="A16" s="24" t="s">
        <v>25</v>
      </c>
      <c r="B16" s="52">
        <v>3579641.4</v>
      </c>
      <c r="C16" s="53">
        <f>C108</f>
        <v>4566335.42</v>
      </c>
      <c r="D16" s="54">
        <f>C16*D12/C12</f>
        <v>13.781800639582018</v>
      </c>
      <c r="E16" s="55">
        <v>4298969.96</v>
      </c>
      <c r="F16" s="56">
        <f>E16*F12/E12</f>
        <v>11.833227661468207</v>
      </c>
      <c r="G16" s="53">
        <v>4147828.12</v>
      </c>
      <c r="H16" s="56">
        <f t="shared" si="0"/>
        <v>10.991859862675289</v>
      </c>
      <c r="I16" s="55">
        <v>4171039.8</v>
      </c>
      <c r="J16" s="56">
        <f t="shared" si="1"/>
        <v>12.696480494703831</v>
      </c>
      <c r="K16" s="55">
        <v>4477069.29</v>
      </c>
      <c r="L16" s="56">
        <f t="shared" si="2"/>
        <v>11.499976095086852</v>
      </c>
      <c r="M16" s="55">
        <v>4724907.95</v>
      </c>
      <c r="N16" s="56">
        <f t="shared" si="3"/>
        <v>13.633595009140681</v>
      </c>
      <c r="O16" s="55">
        <v>4452795.22</v>
      </c>
      <c r="P16" s="205">
        <f t="shared" ref="P16:P29" si="5">O16*$P$12/$O$12</f>
        <v>10.271984486895018</v>
      </c>
      <c r="Q16" s="55">
        <v>4469874.3499999996</v>
      </c>
      <c r="R16" s="205">
        <f t="shared" ref="R16:R29" si="6">Q16*$R$12/$Q$12</f>
        <v>11.693862843819293</v>
      </c>
      <c r="S16" s="53">
        <v>4478330.3099999996</v>
      </c>
      <c r="T16" s="205">
        <f t="shared" ref="T16:T29" si="7">S16*$T$12/$S$12</f>
        <v>9.7521076057957004</v>
      </c>
      <c r="U16" s="53">
        <v>5134698.76</v>
      </c>
      <c r="V16" s="205">
        <f t="shared" ref="V16:V29" si="8">U16*$V$12/$U$12</f>
        <v>12.880401239603874</v>
      </c>
      <c r="W16" s="53">
        <v>3785499.3</v>
      </c>
      <c r="X16" s="205">
        <f t="shared" ref="X16:X29" si="9">W16*$X$12/$W$12</f>
        <v>9.6127942353001608</v>
      </c>
      <c r="Y16" s="55">
        <v>4061178.5</v>
      </c>
      <c r="Z16" s="56">
        <f t="shared" si="4"/>
        <v>10.577367461397936</v>
      </c>
      <c r="AA16" s="57"/>
      <c r="AB16" s="58"/>
    </row>
    <row r="17" spans="1:29" ht="17.25" customHeight="1" x14ac:dyDescent="0.25">
      <c r="A17" s="24" t="s">
        <v>26</v>
      </c>
      <c r="B17" s="52">
        <v>1460167.12</v>
      </c>
      <c r="C17" s="55">
        <f>C124</f>
        <v>1422848.7800000003</v>
      </c>
      <c r="D17" s="54">
        <f>C17*D12/C12</f>
        <v>4.2943446818088757</v>
      </c>
      <c r="E17" s="55">
        <v>1228502.01</v>
      </c>
      <c r="F17" s="56">
        <f>E17*F12/E12</f>
        <v>3.3815411836237379</v>
      </c>
      <c r="G17" s="55">
        <v>1267306.69</v>
      </c>
      <c r="H17" s="56">
        <f t="shared" si="0"/>
        <v>3.3583979703360693</v>
      </c>
      <c r="I17" s="55">
        <v>1236070.54</v>
      </c>
      <c r="J17" s="56">
        <f t="shared" si="1"/>
        <v>3.762549928482589</v>
      </c>
      <c r="K17" s="55">
        <v>1243609.1200000001</v>
      </c>
      <c r="L17" s="56">
        <f t="shared" si="2"/>
        <v>3.1943832505732779</v>
      </c>
      <c r="M17" s="55">
        <v>1182711.52</v>
      </c>
      <c r="N17" s="56">
        <f t="shared" si="3"/>
        <v>3.4126823309489422</v>
      </c>
      <c r="O17" s="55">
        <v>1225034</v>
      </c>
      <c r="P17" s="205">
        <f t="shared" si="5"/>
        <v>2.8259844933805316</v>
      </c>
      <c r="Q17" s="55">
        <v>1291739.67</v>
      </c>
      <c r="R17" s="205">
        <f t="shared" si="6"/>
        <v>3.3793850448839566</v>
      </c>
      <c r="S17" s="55">
        <v>1241557.95</v>
      </c>
      <c r="T17" s="205">
        <f t="shared" si="7"/>
        <v>2.7036430743383728</v>
      </c>
      <c r="U17" s="55">
        <v>1413378.01</v>
      </c>
      <c r="V17" s="205">
        <f t="shared" si="8"/>
        <v>3.5454613255701206</v>
      </c>
      <c r="W17" s="55">
        <v>1379824.29</v>
      </c>
      <c r="X17" s="205">
        <f t="shared" si="9"/>
        <v>3.5038883723051111</v>
      </c>
      <c r="Y17" s="55">
        <v>1885920.03</v>
      </c>
      <c r="Z17" s="56">
        <f t="shared" si="4"/>
        <v>4.9118917477083608</v>
      </c>
      <c r="AA17" s="57"/>
    </row>
    <row r="18" spans="1:29" ht="17.25" customHeight="1" x14ac:dyDescent="0.25">
      <c r="A18" s="24" t="s">
        <v>27</v>
      </c>
      <c r="B18" s="59">
        <v>1061161.5</v>
      </c>
      <c r="C18" s="55">
        <v>1063175.5900000001</v>
      </c>
      <c r="D18" s="54">
        <f>C18*D12/C12</f>
        <v>3.2088037076895222</v>
      </c>
      <c r="E18" s="60">
        <v>1046658.88</v>
      </c>
      <c r="F18" s="56">
        <f>E18*F12/E12</f>
        <v>2.8810047351290016</v>
      </c>
      <c r="G18" s="61">
        <v>1073997.1200000001</v>
      </c>
      <c r="H18" s="56">
        <f t="shared" si="0"/>
        <v>2.8461222341963528</v>
      </c>
      <c r="I18" s="55">
        <v>1072337.8700000001</v>
      </c>
      <c r="J18" s="56">
        <f t="shared" si="1"/>
        <v>3.2641541445342366</v>
      </c>
      <c r="K18" s="62">
        <v>1072517.22</v>
      </c>
      <c r="L18" s="56">
        <f t="shared" si="2"/>
        <v>2.7549098735456483</v>
      </c>
      <c r="M18" s="63">
        <v>1076178.24</v>
      </c>
      <c r="N18" s="56">
        <f t="shared" si="3"/>
        <v>3.1052834123064348</v>
      </c>
      <c r="O18" s="71">
        <v>1186385.6000000001</v>
      </c>
      <c r="P18" s="205">
        <f t="shared" si="5"/>
        <v>2.7368279645870714</v>
      </c>
      <c r="Q18" s="62">
        <v>1189283.3700000001</v>
      </c>
      <c r="R18" s="205">
        <f t="shared" si="6"/>
        <v>3.1113439712718538</v>
      </c>
      <c r="S18" s="62">
        <v>1128013.78</v>
      </c>
      <c r="T18" s="205">
        <f t="shared" si="7"/>
        <v>2.4563868678503882</v>
      </c>
      <c r="U18" s="62">
        <v>1137984.48</v>
      </c>
      <c r="V18" s="205">
        <f t="shared" si="8"/>
        <v>2.854636151399458</v>
      </c>
      <c r="W18" s="62">
        <v>1166654.81</v>
      </c>
      <c r="X18" s="205">
        <f t="shared" si="9"/>
        <v>2.9625715773222319</v>
      </c>
      <c r="Y18" s="74">
        <v>1304488.97</v>
      </c>
      <c r="Z18" s="56">
        <f t="shared" si="4"/>
        <v>3.3975505349076647</v>
      </c>
      <c r="AA18" s="57"/>
      <c r="AC18" s="65"/>
    </row>
    <row r="19" spans="1:29" ht="17.25" customHeight="1" x14ac:dyDescent="0.25">
      <c r="A19" s="24" t="s">
        <v>28</v>
      </c>
      <c r="B19" s="59">
        <v>157657.76</v>
      </c>
      <c r="C19" s="55">
        <v>142359</v>
      </c>
      <c r="D19" s="54">
        <f>C19*D12/C12</f>
        <v>0.42965817812180268</v>
      </c>
      <c r="E19" s="63">
        <v>197386.12</v>
      </c>
      <c r="F19" s="56">
        <f>E19*F12/E12</f>
        <v>0.54331965957116923</v>
      </c>
      <c r="G19" s="61">
        <v>237655.98</v>
      </c>
      <c r="H19" s="56">
        <f t="shared" si="0"/>
        <v>0.62979495584468947</v>
      </c>
      <c r="I19" s="55">
        <v>168122.11</v>
      </c>
      <c r="J19" s="56">
        <f t="shared" si="1"/>
        <v>0.51175706603026228</v>
      </c>
      <c r="K19" s="62">
        <v>195278.97</v>
      </c>
      <c r="L19" s="56">
        <f t="shared" si="2"/>
        <v>0.50160123540843893</v>
      </c>
      <c r="M19" s="63">
        <v>185699.22</v>
      </c>
      <c r="N19" s="56">
        <f t="shared" si="3"/>
        <v>0.53583011262543589</v>
      </c>
      <c r="O19" s="55">
        <v>168264.58</v>
      </c>
      <c r="P19" s="205">
        <f t="shared" si="5"/>
        <v>0.38816318066697569</v>
      </c>
      <c r="Q19" s="217">
        <v>201265.34</v>
      </c>
      <c r="R19" s="205">
        <f t="shared" si="6"/>
        <v>0.52654036710778174</v>
      </c>
      <c r="S19" s="217">
        <v>194078.43</v>
      </c>
      <c r="T19" s="205">
        <f t="shared" si="7"/>
        <v>0.42262932885892657</v>
      </c>
      <c r="U19" s="217">
        <v>186303.8</v>
      </c>
      <c r="V19" s="205">
        <f t="shared" si="8"/>
        <v>0.46734342336821177</v>
      </c>
      <c r="W19" s="62">
        <v>177886.47</v>
      </c>
      <c r="X19" s="205">
        <f t="shared" si="9"/>
        <v>0.451720076491335</v>
      </c>
      <c r="Y19" s="74">
        <v>195407.15</v>
      </c>
      <c r="Z19" s="56">
        <f t="shared" si="4"/>
        <v>0.50893927221729007</v>
      </c>
      <c r="AA19" s="57"/>
      <c r="AC19" s="66"/>
    </row>
    <row r="20" spans="1:29" ht="17.25" customHeight="1" x14ac:dyDescent="0.25">
      <c r="A20" s="24" t="s">
        <v>29</v>
      </c>
      <c r="B20" s="59">
        <v>373435.17</v>
      </c>
      <c r="C20" s="55">
        <v>874212.53</v>
      </c>
      <c r="D20" s="54">
        <f>C20*D12/C12</f>
        <v>2.6384883493916913</v>
      </c>
      <c r="E20" s="63">
        <v>522060.05</v>
      </c>
      <c r="F20" s="56">
        <f>E20*F12/E12</f>
        <v>1.4370082792128829</v>
      </c>
      <c r="G20" s="61">
        <v>413435.4</v>
      </c>
      <c r="H20" s="56">
        <f t="shared" si="0"/>
        <v>1.0956153069980883</v>
      </c>
      <c r="I20" s="55">
        <v>432126.71999999997</v>
      </c>
      <c r="J20" s="56">
        <f t="shared" si="1"/>
        <v>1.3153766769907935</v>
      </c>
      <c r="K20" s="62">
        <v>468842.55</v>
      </c>
      <c r="L20" s="56">
        <f t="shared" si="2"/>
        <v>1.2042873960879801</v>
      </c>
      <c r="M20" s="63">
        <v>488850.99</v>
      </c>
      <c r="N20" s="56">
        <f t="shared" si="3"/>
        <v>1.4105664042571413</v>
      </c>
      <c r="O20" s="55">
        <v>487593.74</v>
      </c>
      <c r="P20" s="205">
        <f t="shared" si="5"/>
        <v>1.1248115140554618</v>
      </c>
      <c r="Q20" s="62">
        <v>438164.03</v>
      </c>
      <c r="R20" s="205">
        <f t="shared" si="6"/>
        <v>1.1463029312927158</v>
      </c>
      <c r="S20" s="62">
        <v>491084.31</v>
      </c>
      <c r="T20" s="205">
        <f t="shared" si="7"/>
        <v>1.0693956682793087</v>
      </c>
      <c r="U20" s="62">
        <v>598784.09</v>
      </c>
      <c r="V20" s="205">
        <f t="shared" si="8"/>
        <v>1.5020509859649638</v>
      </c>
      <c r="W20" s="62">
        <v>624232.82999999996</v>
      </c>
      <c r="X20" s="205">
        <f t="shared" si="9"/>
        <v>1.5851599152875566</v>
      </c>
      <c r="Y20" s="74">
        <v>458744.11</v>
      </c>
      <c r="Z20" s="56">
        <f t="shared" si="4"/>
        <v>1.1948022038977</v>
      </c>
      <c r="AA20" s="57"/>
      <c r="AC20" s="65"/>
    </row>
    <row r="21" spans="1:29" ht="17.25" customHeight="1" x14ac:dyDescent="0.25">
      <c r="A21" s="24" t="s">
        <v>30</v>
      </c>
      <c r="B21" s="52">
        <v>771474.26</v>
      </c>
      <c r="C21" s="55">
        <f>C114</f>
        <v>901149.71</v>
      </c>
      <c r="D21" s="54">
        <f>C21*D12/C12</f>
        <v>2.719788300097576</v>
      </c>
      <c r="E21" s="55">
        <v>922197.19</v>
      </c>
      <c r="F21" s="56">
        <f>E21*F12/E12</f>
        <v>2.5384148760221281</v>
      </c>
      <c r="G21" s="55">
        <v>923279.16</v>
      </c>
      <c r="H21" s="56">
        <f t="shared" si="0"/>
        <v>2.4467154489633374</v>
      </c>
      <c r="I21" s="55">
        <v>921026.67</v>
      </c>
      <c r="J21" s="56">
        <f t="shared" si="1"/>
        <v>2.8035688249143589</v>
      </c>
      <c r="K21" s="55">
        <v>914918.48</v>
      </c>
      <c r="L21" s="56">
        <f t="shared" si="2"/>
        <v>2.3500955574786735</v>
      </c>
      <c r="M21" s="55">
        <v>909847.91</v>
      </c>
      <c r="N21" s="56">
        <f t="shared" si="3"/>
        <v>2.62534171165241</v>
      </c>
      <c r="O21" s="55">
        <v>904743.71</v>
      </c>
      <c r="P21" s="205">
        <f t="shared" si="5"/>
        <v>2.0871189656316256</v>
      </c>
      <c r="Q21" s="55">
        <v>884228.28</v>
      </c>
      <c r="R21" s="205">
        <f t="shared" si="6"/>
        <v>2.3132740250173347</v>
      </c>
      <c r="S21" s="55">
        <v>886432.28</v>
      </c>
      <c r="T21" s="205">
        <f t="shared" si="7"/>
        <v>1.9303138405194646</v>
      </c>
      <c r="U21" s="55">
        <v>868491.94</v>
      </c>
      <c r="V21" s="205">
        <f t="shared" si="8"/>
        <v>2.1786136214467957</v>
      </c>
      <c r="W21" s="55">
        <v>1011443.54</v>
      </c>
      <c r="X21" s="205">
        <f t="shared" si="9"/>
        <v>2.5684322886134434</v>
      </c>
      <c r="Y21" s="55">
        <v>1005300.09</v>
      </c>
      <c r="Z21" s="56">
        <f t="shared" si="4"/>
        <v>2.6183110298910566</v>
      </c>
      <c r="AA21" s="57"/>
      <c r="AC21" s="66"/>
    </row>
    <row r="22" spans="1:29" ht="17.25" customHeight="1" x14ac:dyDescent="0.25">
      <c r="A22" s="24" t="s">
        <v>31</v>
      </c>
      <c r="B22" s="52">
        <v>782693.54</v>
      </c>
      <c r="C22" s="55">
        <f>C103</f>
        <v>842774.98</v>
      </c>
      <c r="D22" s="54">
        <f>C22*D12/C12</f>
        <v>2.5436056903563435</v>
      </c>
      <c r="E22" s="55">
        <v>846582.49</v>
      </c>
      <c r="F22" s="56">
        <f>E22*F12/E12</f>
        <v>2.3302799116052983</v>
      </c>
      <c r="G22" s="55">
        <v>851346.05</v>
      </c>
      <c r="H22" s="56">
        <f t="shared" si="0"/>
        <v>2.2560907071149683</v>
      </c>
      <c r="I22" s="55">
        <v>850021.59</v>
      </c>
      <c r="J22" s="56">
        <f t="shared" si="1"/>
        <v>2.5874321643999028</v>
      </c>
      <c r="K22" s="55">
        <v>861351.32</v>
      </c>
      <c r="L22" s="56">
        <f t="shared" si="2"/>
        <v>2.2125008454965203</v>
      </c>
      <c r="M22" s="55">
        <v>858659.16</v>
      </c>
      <c r="N22" s="56">
        <f t="shared" si="3"/>
        <v>2.4776379481274189</v>
      </c>
      <c r="O22" s="55">
        <v>861945.13</v>
      </c>
      <c r="P22" s="205">
        <f t="shared" si="5"/>
        <v>1.9883885439301003</v>
      </c>
      <c r="Q22" s="55">
        <v>864971.35</v>
      </c>
      <c r="R22" s="205">
        <f t="shared" si="6"/>
        <v>2.2628950030179742</v>
      </c>
      <c r="S22" s="55">
        <v>859917.31</v>
      </c>
      <c r="T22" s="205">
        <f t="shared" si="7"/>
        <v>1.8725742762834259</v>
      </c>
      <c r="U22" s="55">
        <v>872821.45</v>
      </c>
      <c r="V22" s="205">
        <f t="shared" si="8"/>
        <v>2.1894742052078726</v>
      </c>
      <c r="W22" s="55">
        <v>876917.31</v>
      </c>
      <c r="X22" s="205">
        <f t="shared" si="9"/>
        <v>2.2268200293691573</v>
      </c>
      <c r="Y22" s="55">
        <v>1056763.52</v>
      </c>
      <c r="Z22" s="56">
        <f t="shared" si="4"/>
        <v>2.7523478888801236</v>
      </c>
      <c r="AA22" s="57"/>
      <c r="AC22" s="65"/>
    </row>
    <row r="23" spans="1:29" ht="17.25" customHeight="1" x14ac:dyDescent="0.3">
      <c r="A23" s="24" t="s">
        <v>32</v>
      </c>
      <c r="B23" s="67">
        <v>633797.49</v>
      </c>
      <c r="C23" s="55">
        <v>0</v>
      </c>
      <c r="D23" s="54">
        <f>C23*D12/C12</f>
        <v>0</v>
      </c>
      <c r="E23" s="63">
        <v>136731.25</v>
      </c>
      <c r="F23" s="56">
        <f>E23*F12/E12</f>
        <v>0.37636271589279141</v>
      </c>
      <c r="G23" s="61">
        <v>33334.32</v>
      </c>
      <c r="H23" s="56">
        <f t="shared" si="0"/>
        <v>8.8336874975806404E-2</v>
      </c>
      <c r="I23" s="61">
        <v>688176.3</v>
      </c>
      <c r="J23" s="56">
        <f t="shared" si="1"/>
        <v>2.0947814906650981</v>
      </c>
      <c r="K23" s="68">
        <v>232234.12</v>
      </c>
      <c r="L23" s="56">
        <f t="shared" si="2"/>
        <v>0.59652568577144616</v>
      </c>
      <c r="M23" s="63">
        <v>227309.34</v>
      </c>
      <c r="N23" s="56">
        <f t="shared" si="3"/>
        <v>0.65589499650571226</v>
      </c>
      <c r="O23" s="63">
        <v>98834.46</v>
      </c>
      <c r="P23" s="205">
        <f t="shared" si="5"/>
        <v>0.22799746894505654</v>
      </c>
      <c r="Q23" s="62">
        <v>449019.49</v>
      </c>
      <c r="R23" s="205">
        <f t="shared" si="6"/>
        <v>1.1747024455534616</v>
      </c>
      <c r="S23" s="62">
        <v>155432.91</v>
      </c>
      <c r="T23" s="205">
        <f t="shared" si="7"/>
        <v>0.3384740201983803</v>
      </c>
      <c r="U23" s="62">
        <v>365471.15</v>
      </c>
      <c r="V23" s="205">
        <f t="shared" si="8"/>
        <v>0.91678504884665379</v>
      </c>
      <c r="W23" s="62">
        <v>54859.72</v>
      </c>
      <c r="X23" s="205">
        <f t="shared" si="9"/>
        <v>0.13930928481909399</v>
      </c>
      <c r="Y23" s="240">
        <v>48567.14</v>
      </c>
      <c r="Z23" s="56">
        <f t="shared" si="4"/>
        <v>0.12649345167398038</v>
      </c>
      <c r="AA23" s="57"/>
      <c r="AC23" s="65"/>
    </row>
    <row r="24" spans="1:29" ht="17.25" customHeight="1" x14ac:dyDescent="0.25">
      <c r="A24" s="24" t="s">
        <v>33</v>
      </c>
      <c r="B24" s="52">
        <v>105643.61</v>
      </c>
      <c r="C24" s="55">
        <f>C129</f>
        <v>79939.02</v>
      </c>
      <c r="D24" s="54">
        <f>C24*D12/C12</f>
        <v>0.24126647204632196</v>
      </c>
      <c r="E24" s="55">
        <v>48293.33</v>
      </c>
      <c r="F24" s="56">
        <f>E24*F12/E12</f>
        <v>0.13293090524884998</v>
      </c>
      <c r="G24" s="55">
        <v>120181.46</v>
      </c>
      <c r="H24" s="56">
        <f t="shared" si="0"/>
        <v>0.31848421106024899</v>
      </c>
      <c r="I24" s="55">
        <v>425358.34</v>
      </c>
      <c r="J24" s="56">
        <f t="shared" si="1"/>
        <v>1.2947739954602209</v>
      </c>
      <c r="K24" s="55">
        <v>79669.16</v>
      </c>
      <c r="L24" s="56">
        <f t="shared" si="2"/>
        <v>0.20464133480401184</v>
      </c>
      <c r="M24" s="55">
        <v>64467.88</v>
      </c>
      <c r="N24" s="56">
        <f t="shared" si="3"/>
        <v>0.18602033654811842</v>
      </c>
      <c r="O24" s="55">
        <v>169787.09</v>
      </c>
      <c r="P24" s="205">
        <f t="shared" si="5"/>
        <v>0.39167540126739725</v>
      </c>
      <c r="Q24" s="55">
        <v>45516.42</v>
      </c>
      <c r="R24" s="205">
        <f t="shared" si="6"/>
        <v>0.11907779300813533</v>
      </c>
      <c r="S24" s="55">
        <v>65271</v>
      </c>
      <c r="T24" s="205">
        <f t="shared" si="7"/>
        <v>0.1421355218297623</v>
      </c>
      <c r="U24" s="55">
        <v>530446.80000000005</v>
      </c>
      <c r="V24" s="205">
        <f t="shared" si="8"/>
        <v>1.3306267688942104</v>
      </c>
      <c r="W24" s="55">
        <v>109828.2</v>
      </c>
      <c r="X24" s="205">
        <f t="shared" si="9"/>
        <v>0.27889475183191637</v>
      </c>
      <c r="Y24" s="55">
        <v>85113.49</v>
      </c>
      <c r="Z24" s="56">
        <f t="shared" si="4"/>
        <v>0.2216786727429042</v>
      </c>
      <c r="AA24" s="57"/>
      <c r="AC24" s="65"/>
    </row>
    <row r="25" spans="1:29" ht="17.25" customHeight="1" x14ac:dyDescent="0.25">
      <c r="A25" s="24" t="s">
        <v>34</v>
      </c>
      <c r="B25" s="70">
        <f>1254+19833+76458.53</f>
        <v>97545.53</v>
      </c>
      <c r="C25" s="55">
        <f>29583.84+94941.38</f>
        <v>124525.22</v>
      </c>
      <c r="D25" s="54">
        <f>C25*D12/C12</f>
        <v>0.37583348545168666</v>
      </c>
      <c r="E25" s="63">
        <v>140653.94</v>
      </c>
      <c r="F25" s="56">
        <f>E25*F12/E12</f>
        <v>0.38716020558154579</v>
      </c>
      <c r="G25" s="61">
        <f>31511.72+99791.57</f>
        <v>131303.29</v>
      </c>
      <c r="H25" s="56">
        <f t="shared" si="0"/>
        <v>0.34795736984111425</v>
      </c>
      <c r="I25" s="55">
        <v>129131.22</v>
      </c>
      <c r="J25" s="56">
        <f t="shared" si="1"/>
        <v>0.3930703360795812</v>
      </c>
      <c r="K25" s="68">
        <v>128530.57</v>
      </c>
      <c r="L25" s="56">
        <f t="shared" si="2"/>
        <v>0.33014867243385621</v>
      </c>
      <c r="M25" s="63">
        <v>126296.71</v>
      </c>
      <c r="N25" s="56">
        <f t="shared" si="3"/>
        <v>0.36442576518911612</v>
      </c>
      <c r="O25" s="55">
        <v>130751.67</v>
      </c>
      <c r="P25" s="205">
        <f t="shared" si="5"/>
        <v>0.30162607070792197</v>
      </c>
      <c r="Q25" s="62">
        <v>131353.37</v>
      </c>
      <c r="R25" s="205">
        <f t="shared" si="6"/>
        <v>0.34364015016517141</v>
      </c>
      <c r="S25" s="62">
        <v>133980.4</v>
      </c>
      <c r="T25" s="205">
        <f t="shared" si="7"/>
        <v>0.29175857684056145</v>
      </c>
      <c r="U25" s="62">
        <v>131506.85999999999</v>
      </c>
      <c r="V25" s="205">
        <f t="shared" si="8"/>
        <v>0.32988519906091096</v>
      </c>
      <c r="W25" s="235">
        <v>140681.34</v>
      </c>
      <c r="X25" s="205">
        <f t="shared" si="9"/>
        <v>0.35724237861206365</v>
      </c>
      <c r="Y25" s="241">
        <v>138906.14000000001</v>
      </c>
      <c r="Z25" s="56">
        <f t="shared" si="4"/>
        <v>0.3617820013142457</v>
      </c>
      <c r="AA25" s="57"/>
      <c r="AC25" s="65"/>
    </row>
    <row r="26" spans="1:29" ht="17.25" customHeight="1" x14ac:dyDescent="0.25">
      <c r="A26" s="24" t="s">
        <v>35</v>
      </c>
      <c r="B26" s="70">
        <v>32336.560000000001</v>
      </c>
      <c r="C26" s="55">
        <v>123714.66</v>
      </c>
      <c r="D26" s="54">
        <f>C26*D12/C12</f>
        <v>0.37338710880631543</v>
      </c>
      <c r="E26" s="63">
        <v>76121.97</v>
      </c>
      <c r="F26" s="56">
        <f>E26*F12/E12</f>
        <v>0.2095312620071095</v>
      </c>
      <c r="G26" s="61">
        <v>93120.13</v>
      </c>
      <c r="H26" s="56">
        <f t="shared" si="0"/>
        <v>0.24677093402657799</v>
      </c>
      <c r="I26" s="71">
        <v>60520.2</v>
      </c>
      <c r="J26" s="56">
        <f t="shared" si="1"/>
        <v>0.18422109969690886</v>
      </c>
      <c r="K26" s="68">
        <v>108790.57</v>
      </c>
      <c r="L26" s="56">
        <f t="shared" si="2"/>
        <v>0.27944373279308188</v>
      </c>
      <c r="M26" s="63">
        <v>89882.29</v>
      </c>
      <c r="N26" s="56">
        <f t="shared" si="3"/>
        <v>0.25935293413581428</v>
      </c>
      <c r="O26" s="55">
        <v>89256.77</v>
      </c>
      <c r="P26" s="205">
        <f t="shared" si="5"/>
        <v>0.20590305897569589</v>
      </c>
      <c r="Q26" s="62">
        <v>89264.31</v>
      </c>
      <c r="R26" s="205">
        <f t="shared" si="6"/>
        <v>0.23352884583616251</v>
      </c>
      <c r="S26" s="62">
        <v>74598.929999999993</v>
      </c>
      <c r="T26" s="205">
        <f t="shared" si="7"/>
        <v>0.16244822116241378</v>
      </c>
      <c r="U26" s="62">
        <v>134674.1</v>
      </c>
      <c r="V26" s="205">
        <f t="shared" si="8"/>
        <v>0.33783022639920868</v>
      </c>
      <c r="W26" s="235">
        <v>139681.44</v>
      </c>
      <c r="X26" s="205">
        <f t="shared" si="9"/>
        <v>0.35470325967579108</v>
      </c>
      <c r="Y26" s="241">
        <v>104070.49</v>
      </c>
      <c r="Z26" s="56">
        <f t="shared" si="4"/>
        <v>0.27105231021432308</v>
      </c>
      <c r="AA26" s="57"/>
      <c r="AC26" s="65"/>
    </row>
    <row r="27" spans="1:29" ht="17.25" customHeight="1" x14ac:dyDescent="0.25">
      <c r="A27" s="24" t="s">
        <v>36</v>
      </c>
      <c r="B27" s="72">
        <v>1812235.69</v>
      </c>
      <c r="C27" s="55">
        <v>0</v>
      </c>
      <c r="D27" s="54">
        <f>C27*D12/C12</f>
        <v>0</v>
      </c>
      <c r="E27" s="73">
        <v>0</v>
      </c>
      <c r="F27" s="56">
        <f>E27*F12/E12</f>
        <v>0</v>
      </c>
      <c r="G27" s="55">
        <v>0</v>
      </c>
      <c r="H27" s="56">
        <f t="shared" si="0"/>
        <v>0</v>
      </c>
      <c r="I27" s="71">
        <v>0</v>
      </c>
      <c r="J27" s="56">
        <f t="shared" si="1"/>
        <v>0</v>
      </c>
      <c r="K27" s="68">
        <v>0</v>
      </c>
      <c r="L27" s="56">
        <f t="shared" si="2"/>
        <v>0</v>
      </c>
      <c r="M27" s="68">
        <v>0</v>
      </c>
      <c r="N27" s="56">
        <f t="shared" si="3"/>
        <v>0</v>
      </c>
      <c r="O27" s="55">
        <v>0</v>
      </c>
      <c r="P27" s="205">
        <f t="shared" si="5"/>
        <v>0</v>
      </c>
      <c r="Q27" s="62">
        <v>0</v>
      </c>
      <c r="R27" s="205">
        <f t="shared" si="6"/>
        <v>0</v>
      </c>
      <c r="S27" s="62">
        <v>0</v>
      </c>
      <c r="T27" s="205">
        <f t="shared" si="7"/>
        <v>0</v>
      </c>
      <c r="U27" s="62">
        <v>0</v>
      </c>
      <c r="V27" s="205">
        <f t="shared" si="8"/>
        <v>0</v>
      </c>
      <c r="W27" s="235">
        <v>1981959.76</v>
      </c>
      <c r="X27" s="205">
        <f t="shared" si="9"/>
        <v>5.0329348510313796</v>
      </c>
      <c r="Y27" s="242">
        <v>1981897.76</v>
      </c>
      <c r="Z27" s="56">
        <f t="shared" si="4"/>
        <v>5.1618664085908694</v>
      </c>
      <c r="AA27" s="57"/>
      <c r="AC27" s="65"/>
    </row>
    <row r="28" spans="1:29" ht="17.25" customHeight="1" x14ac:dyDescent="0.25">
      <c r="A28" s="24" t="s">
        <v>37</v>
      </c>
      <c r="B28" s="72">
        <v>0</v>
      </c>
      <c r="C28" s="55">
        <v>0</v>
      </c>
      <c r="D28" s="54">
        <f>C28*D12/C12</f>
        <v>0</v>
      </c>
      <c r="E28" s="73">
        <v>0</v>
      </c>
      <c r="F28" s="56">
        <f>E28*F12/E12</f>
        <v>0</v>
      </c>
      <c r="G28" s="74">
        <v>0</v>
      </c>
      <c r="H28" s="56">
        <f t="shared" si="0"/>
        <v>0</v>
      </c>
      <c r="I28" s="68">
        <v>0</v>
      </c>
      <c r="J28" s="56">
        <f t="shared" si="1"/>
        <v>0</v>
      </c>
      <c r="K28" s="68">
        <v>0</v>
      </c>
      <c r="L28" s="56">
        <f t="shared" si="2"/>
        <v>0</v>
      </c>
      <c r="M28" s="68">
        <v>0</v>
      </c>
      <c r="N28" s="56">
        <f t="shared" si="3"/>
        <v>0</v>
      </c>
      <c r="O28" s="55">
        <v>0</v>
      </c>
      <c r="P28" s="205">
        <f t="shared" si="5"/>
        <v>0</v>
      </c>
      <c r="Q28" s="62">
        <v>0</v>
      </c>
      <c r="R28" s="205">
        <f t="shared" si="6"/>
        <v>0</v>
      </c>
      <c r="S28" s="62">
        <v>0</v>
      </c>
      <c r="T28" s="205">
        <f t="shared" si="7"/>
        <v>0</v>
      </c>
      <c r="U28" s="62">
        <v>0</v>
      </c>
      <c r="V28" s="205">
        <f t="shared" si="8"/>
        <v>0</v>
      </c>
      <c r="W28" s="235">
        <v>0</v>
      </c>
      <c r="X28" s="205">
        <f t="shared" si="9"/>
        <v>0</v>
      </c>
      <c r="Y28" s="242">
        <v>0</v>
      </c>
      <c r="Z28" s="56">
        <f t="shared" si="4"/>
        <v>0</v>
      </c>
      <c r="AA28" s="57"/>
      <c r="AC28" s="65"/>
    </row>
    <row r="29" spans="1:29" ht="17.25" customHeight="1" x14ac:dyDescent="0.25">
      <c r="A29" s="24" t="s">
        <v>38</v>
      </c>
      <c r="B29" s="72"/>
      <c r="C29" s="55">
        <v>0</v>
      </c>
      <c r="D29" s="54">
        <f>C29*D12/C12</f>
        <v>0</v>
      </c>
      <c r="E29" s="73">
        <v>0</v>
      </c>
      <c r="F29" s="56">
        <f>E29*F12/E12</f>
        <v>0</v>
      </c>
      <c r="G29" s="74">
        <v>0</v>
      </c>
      <c r="H29" s="56">
        <f t="shared" si="0"/>
        <v>0</v>
      </c>
      <c r="I29" s="68">
        <v>105043.14</v>
      </c>
      <c r="J29" s="56">
        <f t="shared" si="1"/>
        <v>0.31974717146368248</v>
      </c>
      <c r="K29" s="68">
        <v>0</v>
      </c>
      <c r="L29" s="56">
        <f t="shared" si="2"/>
        <v>0</v>
      </c>
      <c r="M29" s="68">
        <v>0</v>
      </c>
      <c r="N29" s="56">
        <f t="shared" si="3"/>
        <v>0</v>
      </c>
      <c r="O29" s="55">
        <v>0</v>
      </c>
      <c r="P29" s="205">
        <f t="shared" si="5"/>
        <v>0</v>
      </c>
      <c r="Q29" s="62">
        <v>0</v>
      </c>
      <c r="R29" s="205">
        <f t="shared" si="6"/>
        <v>0</v>
      </c>
      <c r="S29" s="62">
        <v>0</v>
      </c>
      <c r="T29" s="205">
        <f t="shared" si="7"/>
        <v>0</v>
      </c>
      <c r="U29" s="62">
        <v>0</v>
      </c>
      <c r="V29" s="205">
        <f t="shared" si="8"/>
        <v>0</v>
      </c>
      <c r="W29" s="235">
        <v>0</v>
      </c>
      <c r="X29" s="205">
        <f t="shared" si="9"/>
        <v>0</v>
      </c>
      <c r="Y29" s="242">
        <v>0</v>
      </c>
      <c r="Z29" s="56">
        <f t="shared" si="4"/>
        <v>0</v>
      </c>
      <c r="AA29" s="57"/>
      <c r="AC29" s="65"/>
    </row>
    <row r="30" spans="1:29" ht="17.25" customHeight="1" x14ac:dyDescent="0.25">
      <c r="A30" s="24"/>
      <c r="B30" s="75"/>
      <c r="C30" s="55"/>
      <c r="D30" s="52"/>
      <c r="E30" s="63"/>
      <c r="F30" s="69"/>
      <c r="G30" s="76"/>
      <c r="H30" s="76"/>
      <c r="I30" s="77"/>
      <c r="J30" s="77"/>
      <c r="K30" s="77"/>
      <c r="L30" s="77"/>
      <c r="M30" s="77"/>
      <c r="N30" s="77"/>
      <c r="O30" s="52"/>
      <c r="P30" s="52"/>
      <c r="Q30" s="78"/>
      <c r="R30" s="78"/>
      <c r="S30" s="79"/>
      <c r="T30" s="79"/>
      <c r="U30" s="64"/>
      <c r="V30" s="64"/>
      <c r="W30" s="75"/>
      <c r="X30" s="75"/>
      <c r="Y30" s="75"/>
      <c r="Z30" s="76"/>
      <c r="AA30" s="76"/>
      <c r="AC30" s="65"/>
    </row>
    <row r="31" spans="1:29" s="45" customFormat="1" ht="17.25" customHeight="1" x14ac:dyDescent="0.25">
      <c r="A31" s="80" t="s">
        <v>39</v>
      </c>
      <c r="B31" s="81">
        <f>SUM(B32:B37)</f>
        <v>5586319.7000000002</v>
      </c>
      <c r="C31" s="82">
        <f>SUM(C32:C37)</f>
        <v>6068390.6200000001</v>
      </c>
      <c r="D31" s="83">
        <f t="shared" ref="D31:D37" si="10">C31*$D$12/$C$12</f>
        <v>18.315200710321346</v>
      </c>
      <c r="E31" s="84">
        <f>SUM(E32:E37)</f>
        <v>6318299.2799999993</v>
      </c>
      <c r="F31" s="83">
        <f t="shared" ref="F31:F37" si="11">E31*$F$12/$E$12</f>
        <v>17.391578566306301</v>
      </c>
      <c r="G31" s="84">
        <f>SUM(G32:G37)</f>
        <v>8208750.5599999996</v>
      </c>
      <c r="H31" s="83">
        <f t="shared" ref="H31:H37" si="12">G31*$H$12/$G$12</f>
        <v>21.75341725663823</v>
      </c>
      <c r="I31" s="84">
        <f>SUM(I32:I37)</f>
        <v>6033430.6100000003</v>
      </c>
      <c r="J31" s="83">
        <f t="shared" ref="J31:J37" si="13">I31*$J$12/$I$12</f>
        <v>18.365524600368005</v>
      </c>
      <c r="K31" s="81">
        <f>SUM(K32:K37)</f>
        <v>8020465.6400000006</v>
      </c>
      <c r="L31" s="83">
        <f t="shared" ref="L31:L37" si="14">K31*$L$12/$K$12</f>
        <v>20.601683189822928</v>
      </c>
      <c r="M31" s="81">
        <f>SUM(M32:M37)</f>
        <v>5028843.04</v>
      </c>
      <c r="N31" s="83">
        <f t="shared" ref="N31:N37" si="15">M31*$N$12/$M$12</f>
        <v>14.510591549597459</v>
      </c>
      <c r="O31" s="81">
        <f>SUM(O32:O37)</f>
        <v>11764604.740000002</v>
      </c>
      <c r="P31" s="83">
        <f>O31*$P$12/$O$12</f>
        <v>27.139320676806609</v>
      </c>
      <c r="Q31" s="81">
        <f>SUM(Q32:Q37)</f>
        <v>8526643.4800000004</v>
      </c>
      <c r="R31" s="83">
        <f>Q31*$R$12/$Q$12</f>
        <v>22.306980368087093</v>
      </c>
      <c r="S31" s="81">
        <f>SUM(S32:S37)</f>
        <v>9215305.1200000029</v>
      </c>
      <c r="T31" s="83">
        <f>S31*$T$12/$S$12</f>
        <v>20.067444991675949</v>
      </c>
      <c r="U31" s="81">
        <f>SUM(U32:U37)</f>
        <v>9253071.7500000019</v>
      </c>
      <c r="V31" s="83">
        <f>U31*$V$12/$U$12</f>
        <v>23.211347424565098</v>
      </c>
      <c r="W31" s="81">
        <f>SUM(W32:W37)</f>
        <v>7441619.79</v>
      </c>
      <c r="X31" s="83">
        <f>W31*$X$12/$W$12</f>
        <v>18.897047430072856</v>
      </c>
      <c r="Y31" s="81">
        <f>SUM(Y32:Y37)</f>
        <v>6777888.4500000002</v>
      </c>
      <c r="Z31" s="83">
        <f>Y31*$Z$12/$Y$12</f>
        <v>17.653057295564548</v>
      </c>
      <c r="AA31" s="81"/>
    </row>
    <row r="32" spans="1:29" ht="17.25" customHeight="1" x14ac:dyDescent="0.25">
      <c r="A32" s="85" t="s">
        <v>40</v>
      </c>
      <c r="B32" s="25">
        <v>998655.3</v>
      </c>
      <c r="C32" s="30">
        <v>30069.82</v>
      </c>
      <c r="D32" s="86">
        <f t="shared" si="10"/>
        <v>9.0754670078116204E-2</v>
      </c>
      <c r="E32" s="30">
        <v>762750.69</v>
      </c>
      <c r="F32" s="86">
        <f t="shared" si="11"/>
        <v>2.0995267814599852</v>
      </c>
      <c r="G32" s="30">
        <v>487809.56</v>
      </c>
      <c r="H32" s="86">
        <f t="shared" si="12"/>
        <v>1.2927088992282769</v>
      </c>
      <c r="I32" s="30">
        <v>539284.18999999994</v>
      </c>
      <c r="J32" s="86">
        <f t="shared" si="13"/>
        <v>1.6415597855089163</v>
      </c>
      <c r="K32" s="30">
        <v>1033530.89</v>
      </c>
      <c r="L32" s="86">
        <f t="shared" si="14"/>
        <v>2.654768054423799</v>
      </c>
      <c r="M32" s="30">
        <v>103257.42</v>
      </c>
      <c r="N32" s="86">
        <f t="shared" si="15"/>
        <v>0.29794651258100024</v>
      </c>
      <c r="O32" s="28">
        <v>351979.78</v>
      </c>
      <c r="P32" s="206">
        <f t="shared" ref="P32:P37" si="16">O32*$P$12/$O$12</f>
        <v>0.81196881087667028</v>
      </c>
      <c r="Q32" s="28">
        <v>915627.6</v>
      </c>
      <c r="R32" s="206">
        <f t="shared" ref="R32:R37" si="17">Q32*$R$12/$Q$12</f>
        <v>2.3954193635030112</v>
      </c>
      <c r="S32" s="28">
        <v>890231.57</v>
      </c>
      <c r="T32" s="206">
        <f t="shared" ref="T32:T37" si="18">S32*$T$12/$S$12</f>
        <v>1.9385872554622814</v>
      </c>
      <c r="U32" s="28">
        <v>1011305.11</v>
      </c>
      <c r="V32" s="206">
        <f t="shared" ref="V32:V37" si="19">U32*$V$12/$U$12</f>
        <v>2.5368607198412807</v>
      </c>
      <c r="W32" s="28">
        <v>369971.62</v>
      </c>
      <c r="X32" s="206">
        <f t="shared" ref="X32:X37" si="20">W32*$X$12/$W$12</f>
        <v>0.93949589581502813</v>
      </c>
      <c r="Y32" s="28">
        <v>616831.61</v>
      </c>
      <c r="Z32" s="206">
        <f t="shared" ref="Z32:Z37" si="21">Y32*$Z$12/$Y$12</f>
        <v>1.6065421898534382</v>
      </c>
      <c r="AA32" s="87"/>
      <c r="AC32" s="88"/>
    </row>
    <row r="33" spans="1:28" ht="17.25" customHeight="1" x14ac:dyDescent="0.25">
      <c r="A33" s="85" t="s">
        <v>41</v>
      </c>
      <c r="B33" s="25">
        <v>1102102.1200000001</v>
      </c>
      <c r="C33" s="30">
        <v>1322824.74</v>
      </c>
      <c r="D33" s="86">
        <f t="shared" si="10"/>
        <v>3.9924589787990032</v>
      </c>
      <c r="E33" s="30">
        <v>884597.12</v>
      </c>
      <c r="F33" s="86">
        <f t="shared" si="11"/>
        <v>2.4349179470979863</v>
      </c>
      <c r="G33" s="30">
        <v>1184445.3700000001</v>
      </c>
      <c r="H33" s="86">
        <f t="shared" si="12"/>
        <v>3.1388131680911076</v>
      </c>
      <c r="I33" s="30">
        <v>985171.59</v>
      </c>
      <c r="J33" s="86">
        <f t="shared" si="13"/>
        <v>2.9988234292013614</v>
      </c>
      <c r="K33" s="30">
        <v>1053910.76</v>
      </c>
      <c r="L33" s="86">
        <f t="shared" si="14"/>
        <v>2.7071165892888862</v>
      </c>
      <c r="M33" s="30">
        <v>848838.67</v>
      </c>
      <c r="N33" s="86">
        <f t="shared" si="15"/>
        <v>2.4493011879475057</v>
      </c>
      <c r="O33" s="28">
        <v>782634.94</v>
      </c>
      <c r="P33" s="206">
        <f t="shared" si="16"/>
        <v>1.8054308732800908</v>
      </c>
      <c r="Q33" s="28">
        <v>1396275.44</v>
      </c>
      <c r="R33" s="206">
        <f t="shared" si="17"/>
        <v>3.6528663244311188</v>
      </c>
      <c r="S33" s="28">
        <v>1277705.32</v>
      </c>
      <c r="T33" s="206">
        <f t="shared" si="18"/>
        <v>2.7823583582734055</v>
      </c>
      <c r="U33" s="28">
        <v>1188502.71</v>
      </c>
      <c r="V33" s="206">
        <f t="shared" si="19"/>
        <v>2.981361223838682</v>
      </c>
      <c r="W33" s="28">
        <v>1590128.15</v>
      </c>
      <c r="X33" s="206">
        <f t="shared" si="20"/>
        <v>4.0379282895940598</v>
      </c>
      <c r="Y33" s="28">
        <v>1163764.71</v>
      </c>
      <c r="Z33" s="206">
        <f t="shared" si="21"/>
        <v>3.0310332274922671</v>
      </c>
      <c r="AA33" s="87"/>
    </row>
    <row r="34" spans="1:28" ht="17.25" customHeight="1" x14ac:dyDescent="0.25">
      <c r="A34" s="85" t="s">
        <v>42</v>
      </c>
      <c r="B34" s="25">
        <v>1595361.83</v>
      </c>
      <c r="C34" s="30">
        <v>2521998.7400000002</v>
      </c>
      <c r="D34" s="86">
        <f t="shared" si="10"/>
        <v>7.6117237677553371</v>
      </c>
      <c r="E34" s="30">
        <v>2436257.75</v>
      </c>
      <c r="F34" s="86">
        <f t="shared" si="11"/>
        <v>6.705976749315619</v>
      </c>
      <c r="G34" s="30">
        <v>3094485.83</v>
      </c>
      <c r="H34" s="86">
        <f t="shared" si="12"/>
        <v>8.2004735023577648</v>
      </c>
      <c r="I34" s="30">
        <v>2033032.97</v>
      </c>
      <c r="J34" s="86">
        <f t="shared" si="13"/>
        <v>6.1884721044126207</v>
      </c>
      <c r="K34" s="30">
        <v>2362005.2400000002</v>
      </c>
      <c r="L34" s="86">
        <f t="shared" si="14"/>
        <v>6.0671394693714662</v>
      </c>
      <c r="M34" s="30">
        <v>1802927.63</v>
      </c>
      <c r="N34" s="86">
        <f t="shared" si="15"/>
        <v>5.202299261345364</v>
      </c>
      <c r="O34" s="28">
        <v>3040545.87</v>
      </c>
      <c r="P34" s="206">
        <f t="shared" si="16"/>
        <v>7.0141199999609949</v>
      </c>
      <c r="Q34" s="28">
        <v>2335554.92</v>
      </c>
      <c r="R34" s="206">
        <f t="shared" si="17"/>
        <v>6.110162559421239</v>
      </c>
      <c r="S34" s="28">
        <v>2789084.41</v>
      </c>
      <c r="T34" s="206">
        <f t="shared" si="18"/>
        <v>6.0735697023579345</v>
      </c>
      <c r="U34" s="28">
        <v>2829345.4</v>
      </c>
      <c r="V34" s="206">
        <f t="shared" si="19"/>
        <v>7.0974181156106448</v>
      </c>
      <c r="W34" s="28">
        <v>2377466.46</v>
      </c>
      <c r="X34" s="206">
        <f t="shared" si="20"/>
        <v>6.0372738363225906</v>
      </c>
      <c r="Y34" s="28">
        <v>2092923.54</v>
      </c>
      <c r="Z34" s="206">
        <f t="shared" si="21"/>
        <v>5.4510338196633761</v>
      </c>
      <c r="AA34" s="87"/>
      <c r="AB34" s="89"/>
    </row>
    <row r="35" spans="1:28" ht="17.25" customHeight="1" x14ac:dyDescent="0.25">
      <c r="A35" s="85" t="s">
        <v>43</v>
      </c>
      <c r="B35" s="25">
        <v>1140812.8600000001</v>
      </c>
      <c r="C35" s="30">
        <v>1287605.52</v>
      </c>
      <c r="D35" s="86">
        <f t="shared" si="10"/>
        <v>3.8861627425226106</v>
      </c>
      <c r="E35" s="30">
        <v>1506783.62</v>
      </c>
      <c r="F35" s="86">
        <f t="shared" si="11"/>
        <v>4.147531566382753</v>
      </c>
      <c r="G35" s="30">
        <v>1843824.26</v>
      </c>
      <c r="H35" s="86">
        <f t="shared" si="12"/>
        <v>4.886185562896701</v>
      </c>
      <c r="I35" s="30">
        <v>1239414.49</v>
      </c>
      <c r="J35" s="86">
        <f t="shared" si="13"/>
        <v>3.7727287802763945</v>
      </c>
      <c r="K35" s="30">
        <v>1926041.68</v>
      </c>
      <c r="L35" s="86">
        <f t="shared" si="14"/>
        <v>4.9473063389065661</v>
      </c>
      <c r="M35" s="30">
        <v>1366671.24</v>
      </c>
      <c r="N35" s="86">
        <f t="shared" si="15"/>
        <v>3.9434931630361403</v>
      </c>
      <c r="O35" s="28">
        <v>5533890.7800000003</v>
      </c>
      <c r="P35" s="206">
        <f t="shared" si="16"/>
        <v>12.765922849767023</v>
      </c>
      <c r="Q35" s="28">
        <v>2150070.25</v>
      </c>
      <c r="R35" s="206">
        <f t="shared" si="17"/>
        <v>5.6249067958870613</v>
      </c>
      <c r="S35" s="28">
        <v>2331540.98</v>
      </c>
      <c r="T35" s="206">
        <f t="shared" si="18"/>
        <v>5.0772133697932533</v>
      </c>
      <c r="U35" s="28">
        <v>2662964.52</v>
      </c>
      <c r="V35" s="206">
        <f t="shared" si="19"/>
        <v>6.6800513735355205</v>
      </c>
      <c r="W35" s="28">
        <v>2338576.2799999998</v>
      </c>
      <c r="X35" s="206">
        <f t="shared" si="20"/>
        <v>5.9385171681827265</v>
      </c>
      <c r="Y35" s="28">
        <v>1968416.85</v>
      </c>
      <c r="Z35" s="206">
        <f t="shared" si="21"/>
        <v>5.126755285358036</v>
      </c>
      <c r="AA35" s="87"/>
    </row>
    <row r="36" spans="1:28" ht="17.25" customHeight="1" x14ac:dyDescent="0.25">
      <c r="A36" s="85" t="s">
        <v>44</v>
      </c>
      <c r="B36" s="25">
        <v>730248.87</v>
      </c>
      <c r="C36" s="30">
        <v>886753.08</v>
      </c>
      <c r="D36" s="86">
        <f t="shared" si="10"/>
        <v>2.6763373780140149</v>
      </c>
      <c r="E36" s="30">
        <v>708771.38</v>
      </c>
      <c r="F36" s="86">
        <f t="shared" si="11"/>
        <v>1.950944802478451</v>
      </c>
      <c r="G36" s="30">
        <v>1579046.82</v>
      </c>
      <c r="H36" s="86">
        <f t="shared" si="12"/>
        <v>4.1845179838462183</v>
      </c>
      <c r="I36" s="30">
        <v>1226958.01</v>
      </c>
      <c r="J36" s="86">
        <f t="shared" si="13"/>
        <v>3.7348117468899789</v>
      </c>
      <c r="K36" s="30">
        <v>1635407.71</v>
      </c>
      <c r="L36" s="86">
        <f t="shared" si="14"/>
        <v>4.2007725037288246</v>
      </c>
      <c r="M36" s="30">
        <v>870609.36</v>
      </c>
      <c r="N36" s="86">
        <f t="shared" si="15"/>
        <v>2.512119929322044</v>
      </c>
      <c r="O36" s="28">
        <v>2036414.65</v>
      </c>
      <c r="P36" s="206">
        <f t="shared" si="16"/>
        <v>4.6977277553055199</v>
      </c>
      <c r="Q36" s="28">
        <v>1709976.55</v>
      </c>
      <c r="R36" s="206">
        <f t="shared" si="17"/>
        <v>4.4735555579649136</v>
      </c>
      <c r="S36" s="28">
        <v>1907604.12</v>
      </c>
      <c r="T36" s="206">
        <f t="shared" si="18"/>
        <v>4.154039420888366</v>
      </c>
      <c r="U36" s="28">
        <v>1541815.29</v>
      </c>
      <c r="V36" s="206">
        <f t="shared" si="19"/>
        <v>3.8676464775815211</v>
      </c>
      <c r="W36" s="28">
        <v>746338.56</v>
      </c>
      <c r="X36" s="206">
        <f t="shared" si="20"/>
        <v>1.8952318937557917</v>
      </c>
      <c r="Y36" s="28">
        <v>916813.02</v>
      </c>
      <c r="Z36" s="206">
        <f t="shared" si="21"/>
        <v>2.3878458447305322</v>
      </c>
      <c r="AA36" s="87"/>
    </row>
    <row r="37" spans="1:28" ht="17.25" customHeight="1" x14ac:dyDescent="0.25">
      <c r="A37" s="85" t="s">
        <v>45</v>
      </c>
      <c r="B37" s="90">
        <v>19138.72</v>
      </c>
      <c r="C37" s="30">
        <v>19138.72</v>
      </c>
      <c r="D37" s="86">
        <f t="shared" si="10"/>
        <v>5.7763173152265097E-2</v>
      </c>
      <c r="E37" s="30">
        <v>19138.72</v>
      </c>
      <c r="F37" s="86">
        <f t="shared" si="11"/>
        <v>5.2680719571507502E-2</v>
      </c>
      <c r="G37" s="30">
        <v>19138.72</v>
      </c>
      <c r="H37" s="86">
        <f t="shared" si="12"/>
        <v>5.0718140218158507E-2</v>
      </c>
      <c r="I37" s="30">
        <v>9569.36</v>
      </c>
      <c r="J37" s="86">
        <f t="shared" si="13"/>
        <v>2.9128754078730931E-2</v>
      </c>
      <c r="K37" s="30">
        <v>9569.36</v>
      </c>
      <c r="L37" s="86">
        <f t="shared" si="14"/>
        <v>2.4580234103386039E-2</v>
      </c>
      <c r="M37" s="30">
        <v>36538.720000000001</v>
      </c>
      <c r="N37" s="86">
        <f t="shared" si="15"/>
        <v>0.10543149536540469</v>
      </c>
      <c r="O37" s="28">
        <v>19138.72</v>
      </c>
      <c r="P37" s="206">
        <f t="shared" si="16"/>
        <v>4.4150387616304403E-2</v>
      </c>
      <c r="Q37" s="28">
        <v>19138.72</v>
      </c>
      <c r="R37" s="206">
        <f t="shared" si="17"/>
        <v>5.0069766879747124E-2</v>
      </c>
      <c r="S37" s="28">
        <v>19138.72</v>
      </c>
      <c r="T37" s="206">
        <f t="shared" si="18"/>
        <v>4.1676884900701823E-2</v>
      </c>
      <c r="U37" s="28">
        <v>19138.72</v>
      </c>
      <c r="V37" s="206">
        <f t="shared" si="19"/>
        <v>4.8009514157444248E-2</v>
      </c>
      <c r="W37" s="236">
        <v>19138.72</v>
      </c>
      <c r="X37" s="206">
        <f t="shared" si="20"/>
        <v>4.8600346402659193E-2</v>
      </c>
      <c r="Y37" s="236">
        <v>19138.72</v>
      </c>
      <c r="Z37" s="206">
        <f t="shared" si="21"/>
        <v>4.9846928466898435E-2</v>
      </c>
      <c r="AA37" s="87"/>
    </row>
    <row r="38" spans="1:28" ht="17.25" customHeight="1" x14ac:dyDescent="0.25">
      <c r="A38" s="24"/>
      <c r="B38" s="25"/>
      <c r="C38" s="36"/>
      <c r="D38" s="36"/>
      <c r="E38" s="30"/>
      <c r="F38" s="36"/>
      <c r="G38" s="36"/>
      <c r="H38" s="36"/>
      <c r="I38" s="36"/>
      <c r="J38" s="36"/>
      <c r="K38" s="91"/>
      <c r="L38" s="91"/>
      <c r="M38" s="36"/>
      <c r="N38" s="36"/>
      <c r="O38" s="36"/>
      <c r="P38" s="36"/>
      <c r="Q38" s="36"/>
      <c r="R38" s="36"/>
      <c r="S38" s="36"/>
      <c r="T38" s="36"/>
      <c r="U38" s="92"/>
      <c r="V38" s="92"/>
      <c r="W38" s="36"/>
      <c r="X38" s="36"/>
      <c r="Y38" s="36"/>
      <c r="Z38" s="93"/>
      <c r="AA38" s="87"/>
    </row>
    <row r="39" spans="1:28" ht="17.25" customHeight="1" x14ac:dyDescent="0.25">
      <c r="A39" s="24"/>
      <c r="B39" s="94"/>
      <c r="C39" s="95"/>
      <c r="D39" s="95"/>
      <c r="E39" s="96"/>
      <c r="F39" s="97"/>
      <c r="G39" s="95"/>
      <c r="H39" s="95"/>
      <c r="I39" s="98"/>
      <c r="J39" s="98"/>
      <c r="K39" s="99"/>
      <c r="L39" s="99"/>
      <c r="M39" s="95"/>
      <c r="N39" s="95"/>
      <c r="O39" s="100"/>
      <c r="P39" s="100"/>
      <c r="Q39" s="100"/>
      <c r="R39" s="100"/>
      <c r="S39" s="100"/>
      <c r="T39" s="100"/>
      <c r="U39" s="101"/>
      <c r="V39" s="101"/>
      <c r="W39" s="36"/>
      <c r="X39" s="36"/>
      <c r="Y39" s="36"/>
      <c r="Z39" s="102"/>
      <c r="AA39" s="25"/>
    </row>
    <row r="40" spans="1:28" s="108" customFormat="1" ht="17.25" customHeight="1" x14ac:dyDescent="0.25">
      <c r="A40" s="103" t="s">
        <v>46</v>
      </c>
      <c r="B40" s="51">
        <f>SUM(B41:B42)</f>
        <v>4379679.33</v>
      </c>
      <c r="C40" s="104">
        <f>SUM(C41:C44)</f>
        <v>1796312.86</v>
      </c>
      <c r="D40" s="105">
        <f>C40*$D$12/$C$12</f>
        <v>5.4215083750543682</v>
      </c>
      <c r="E40" s="106">
        <f>SUM(E41:E43)</f>
        <v>10687875.140000001</v>
      </c>
      <c r="F40" s="105">
        <f>E40*$F$12/$E$12</f>
        <v>29.419154105688701</v>
      </c>
      <c r="G40" s="106">
        <f>SUM(G41:G43)</f>
        <v>6014566.7200000007</v>
      </c>
      <c r="H40" s="105">
        <f>G40*$H$12/$G$12</f>
        <v>15.938769063784296</v>
      </c>
      <c r="I40" s="106">
        <f>SUM(I41:I43)</f>
        <v>1796312.86</v>
      </c>
      <c r="J40" s="105">
        <f>I40*$J$12/$I$12</f>
        <v>5.467905434365707</v>
      </c>
      <c r="K40" s="51">
        <f>SUM(K41:K43)</f>
        <v>9631759.8699999992</v>
      </c>
      <c r="L40" s="105">
        <f>K40*$L$12/$K$12</f>
        <v>24.740516861336499</v>
      </c>
      <c r="M40" s="51">
        <f>SUM(M41:M43)</f>
        <v>5678241.1000000006</v>
      </c>
      <c r="N40" s="105">
        <f>M40*$N$12/$M$12</f>
        <v>16.384412213079727</v>
      </c>
      <c r="O40" s="51">
        <f>SUM(O41:O43)</f>
        <v>7158241.1600000001</v>
      </c>
      <c r="P40" s="105">
        <f>O40*$P$12/$O$12</f>
        <v>16.513075162026741</v>
      </c>
      <c r="Q40" s="51">
        <f>SUM(Q41:Q43)</f>
        <v>6634780.3400000008</v>
      </c>
      <c r="R40" s="105">
        <f>Q40*$R$12/$Q$12</f>
        <v>17.357582164435733</v>
      </c>
      <c r="S40" s="51">
        <f>SUM(S41:S43)</f>
        <v>6750808.9100000001</v>
      </c>
      <c r="T40" s="105">
        <f>S40*$T$12/$S$12</f>
        <v>14.700705477100993</v>
      </c>
      <c r="U40" s="51">
        <f>SUM(U41:U43)</f>
        <v>6483317.1000000006</v>
      </c>
      <c r="V40" s="105">
        <f>U40*$V$12/$U$12</f>
        <v>16.263412814422825</v>
      </c>
      <c r="W40" s="51">
        <f>SUM(W41:W43)</f>
        <v>7427811.9400000004</v>
      </c>
      <c r="X40" s="105">
        <f>W40*$X$12/$W$12</f>
        <v>18.861984150340671</v>
      </c>
      <c r="Y40" s="51">
        <f>SUM(Y41:Y43)</f>
        <v>1796312.86</v>
      </c>
      <c r="Z40" s="49">
        <f>Y40*$Z$12/$Y$12</f>
        <v>4.6785092543592128</v>
      </c>
      <c r="AA40" s="49"/>
      <c r="AB40" s="107"/>
    </row>
    <row r="41" spans="1:28" ht="17.25" customHeight="1" x14ac:dyDescent="0.25">
      <c r="A41" s="24" t="s">
        <v>47</v>
      </c>
      <c r="B41" s="109">
        <v>0</v>
      </c>
      <c r="C41" s="110">
        <v>0</v>
      </c>
      <c r="D41" s="111">
        <f>C41*$D$12/$C$12</f>
        <v>0</v>
      </c>
      <c r="E41" s="112">
        <v>4486280.66</v>
      </c>
      <c r="F41" s="111">
        <f>E41*$F$12/$E$12</f>
        <v>12.348813994276398</v>
      </c>
      <c r="G41" s="110">
        <v>4218253.8600000003</v>
      </c>
      <c r="H41" s="111">
        <f>G41*$H$12/$G$12</f>
        <v>11.178490032106035</v>
      </c>
      <c r="I41" s="110">
        <v>0</v>
      </c>
      <c r="J41" s="111">
        <f>I41*$J$12/$I$12</f>
        <v>0</v>
      </c>
      <c r="K41" s="113">
        <v>3259838.62</v>
      </c>
      <c r="L41" s="111">
        <f>K41*$L$12/$K$12</f>
        <v>8.3733495676679404</v>
      </c>
      <c r="M41" s="114">
        <v>3881928.24</v>
      </c>
      <c r="N41" s="111">
        <f>M41*$N$12/$M$12</f>
        <v>11.201199692939261</v>
      </c>
      <c r="O41" s="114">
        <v>3363989.42</v>
      </c>
      <c r="P41" s="207">
        <f t="shared" ref="P41:P43" si="22">O41*$P$12/$O$12</f>
        <v>7.7602596636633496</v>
      </c>
      <c r="Q41" s="110">
        <v>4010817.72</v>
      </c>
      <c r="R41" s="207">
        <f t="shared" ref="R41:R43" si="23">Q41*$R$12/$Q$12</f>
        <v>10.492901732067708</v>
      </c>
      <c r="S41" s="110">
        <v>4645111.66</v>
      </c>
      <c r="T41" s="207">
        <f t="shared" ref="T41:T43" si="24">S41*$T$12/$S$12</f>
        <v>10.11529423100019</v>
      </c>
      <c r="U41" s="110">
        <v>4687004.24</v>
      </c>
      <c r="V41" s="207">
        <f t="shared" ref="V41:V43" si="25">U41*$V$12/$U$12</f>
        <v>11.757358716585081</v>
      </c>
      <c r="W41" s="110">
        <v>5631499.0800000001</v>
      </c>
      <c r="X41" s="207">
        <f t="shared" ref="X41:X43" si="26">W41*$X$12/$W$12</f>
        <v>14.300476001229788</v>
      </c>
      <c r="Y41" s="238">
        <v>0</v>
      </c>
      <c r="Z41" s="56">
        <f>Y41*$Z$12/$Y$12</f>
        <v>0</v>
      </c>
      <c r="AA41" s="25"/>
    </row>
    <row r="42" spans="1:28" ht="17.25" customHeight="1" x14ac:dyDescent="0.25">
      <c r="A42" s="24" t="s">
        <v>48</v>
      </c>
      <c r="B42" s="116">
        <v>4379679.33</v>
      </c>
      <c r="C42" s="26">
        <v>0</v>
      </c>
      <c r="D42" s="111">
        <f>C42*$D$12/$C$12</f>
        <v>0</v>
      </c>
      <c r="E42" s="110">
        <v>4405281.62</v>
      </c>
      <c r="F42" s="111">
        <f>E42*$F$12/$E$12</f>
        <v>12.125858242177966</v>
      </c>
      <c r="G42" s="110">
        <v>0</v>
      </c>
      <c r="H42" s="111">
        <f>G42*$H$12/$G$12</f>
        <v>0</v>
      </c>
      <c r="I42" s="110">
        <v>0</v>
      </c>
      <c r="J42" s="111">
        <f>I42*$J$12/$I$12</f>
        <v>0</v>
      </c>
      <c r="K42" s="110">
        <v>4575608.3899999997</v>
      </c>
      <c r="L42" s="111">
        <f>K42*$L$12/$K$12</f>
        <v>11.753087499228503</v>
      </c>
      <c r="M42" s="110">
        <v>0</v>
      </c>
      <c r="N42" s="111">
        <f>M42*$N$12/$M$12</f>
        <v>0</v>
      </c>
      <c r="O42" s="110">
        <v>1997938.88</v>
      </c>
      <c r="P42" s="207">
        <f t="shared" si="22"/>
        <v>4.6089694601146309</v>
      </c>
      <c r="Q42" s="110">
        <v>827649.76</v>
      </c>
      <c r="R42" s="207">
        <f t="shared" si="23"/>
        <v>2.1652561164633086</v>
      </c>
      <c r="S42" s="110">
        <v>309384.39</v>
      </c>
      <c r="T42" s="207">
        <f t="shared" si="24"/>
        <v>0.67372204682987391</v>
      </c>
      <c r="U42" s="110">
        <v>0</v>
      </c>
      <c r="V42" s="207">
        <f t="shared" si="25"/>
        <v>0</v>
      </c>
      <c r="W42" s="110">
        <v>0</v>
      </c>
      <c r="X42" s="207">
        <f t="shared" si="26"/>
        <v>0</v>
      </c>
      <c r="Y42" s="231">
        <v>0</v>
      </c>
      <c r="Z42" s="56">
        <f>Y42*$Z$12/$Y$12</f>
        <v>0</v>
      </c>
      <c r="AA42" s="25"/>
      <c r="AB42" s="108"/>
    </row>
    <row r="43" spans="1:28" ht="17.25" customHeight="1" x14ac:dyDescent="0.25">
      <c r="A43" s="24" t="s">
        <v>49</v>
      </c>
      <c r="B43" s="116"/>
      <c r="C43" s="110">
        <v>1796312.86</v>
      </c>
      <c r="D43" s="117">
        <f>C43*D12/C12</f>
        <v>5.4215083750543682</v>
      </c>
      <c r="E43" s="110">
        <v>1796312.86</v>
      </c>
      <c r="F43" s="111">
        <f>E43*$F$12/$E$12</f>
        <v>4.9444818692343384</v>
      </c>
      <c r="G43" s="110">
        <v>1796312.86</v>
      </c>
      <c r="H43" s="111">
        <f>G43*$H$12/$G$12</f>
        <v>4.7602790316782597</v>
      </c>
      <c r="I43" s="110">
        <v>1796312.86</v>
      </c>
      <c r="J43" s="111">
        <f>I43*$J$12/$I$12</f>
        <v>5.467905434365707</v>
      </c>
      <c r="K43" s="110">
        <v>1796312.86</v>
      </c>
      <c r="L43" s="111">
        <f>K43*$L$12/$K$12</f>
        <v>4.614079794440058</v>
      </c>
      <c r="M43" s="110">
        <v>1796312.86</v>
      </c>
      <c r="N43" s="111">
        <f>M43*$N$12/$M$12</f>
        <v>5.183212520140466</v>
      </c>
      <c r="O43" s="110">
        <v>1796312.86</v>
      </c>
      <c r="P43" s="207">
        <f t="shared" si="22"/>
        <v>4.1438460382487614</v>
      </c>
      <c r="Q43" s="110">
        <v>1796312.86</v>
      </c>
      <c r="R43" s="207">
        <f t="shared" si="23"/>
        <v>4.6994243159047127</v>
      </c>
      <c r="S43" s="110">
        <v>1796312.86</v>
      </c>
      <c r="T43" s="207">
        <f t="shared" si="24"/>
        <v>3.9116891992709286</v>
      </c>
      <c r="U43" s="231">
        <v>1796312.86</v>
      </c>
      <c r="V43" s="207">
        <f t="shared" si="25"/>
        <v>4.506054097837743</v>
      </c>
      <c r="W43" s="231">
        <v>1796312.86</v>
      </c>
      <c r="X43" s="207">
        <f t="shared" si="26"/>
        <v>4.5615081491108835</v>
      </c>
      <c r="Y43" s="231">
        <v>1796312.86</v>
      </c>
      <c r="Z43" s="56">
        <f>Y43*$Z$12/$Y$12</f>
        <v>4.6785092543592128</v>
      </c>
      <c r="AA43" s="25"/>
      <c r="AB43" s="108"/>
    </row>
    <row r="44" spans="1:28" ht="17.25" customHeight="1" x14ac:dyDescent="0.25">
      <c r="A44" s="24"/>
      <c r="B44" s="2"/>
      <c r="C44" s="110"/>
      <c r="D44" s="115"/>
      <c r="E44" s="118"/>
      <c r="F44" s="119"/>
      <c r="G44" s="115"/>
      <c r="H44" s="115"/>
      <c r="I44" s="120"/>
      <c r="J44" s="120"/>
      <c r="K44" s="121"/>
      <c r="L44" s="121"/>
      <c r="M44" s="122"/>
      <c r="N44" s="122"/>
      <c r="O44" s="123"/>
      <c r="P44" s="123"/>
      <c r="Q44" s="25"/>
      <c r="R44" s="25"/>
      <c r="S44" s="25"/>
      <c r="T44" s="25"/>
      <c r="U44" s="25"/>
      <c r="V44" s="25"/>
      <c r="W44" s="124"/>
      <c r="X44" s="124"/>
      <c r="Y44" s="39"/>
      <c r="Z44" s="102"/>
      <c r="AA44" s="25"/>
      <c r="AB44" s="108"/>
    </row>
    <row r="45" spans="1:28" ht="17.25" customHeight="1" x14ac:dyDescent="0.25">
      <c r="A45" s="80" t="s">
        <v>50</v>
      </c>
      <c r="B45" s="81">
        <f>SUM(B46:B47)</f>
        <v>365793.95999999996</v>
      </c>
      <c r="C45" s="82">
        <f>SUM(C46:C47)</f>
        <v>3994210.3400000003</v>
      </c>
      <c r="D45" s="83">
        <f>C45*$D$12/$C$12</f>
        <v>12.055051930117985</v>
      </c>
      <c r="E45" s="84">
        <f>SUM(E46:E47)</f>
        <v>406429.19</v>
      </c>
      <c r="F45" s="83">
        <f>E45*$F$12/$E$12</f>
        <v>1.1187259223221271</v>
      </c>
      <c r="G45" s="84">
        <f>SUM(G46:G47)</f>
        <v>353370.26</v>
      </c>
      <c r="H45" s="83">
        <f>G45*$H$12/$G$12</f>
        <v>0.93644101567958193</v>
      </c>
      <c r="I45" s="84">
        <f>SUM(I46:I47)</f>
        <v>303530.61</v>
      </c>
      <c r="J45" s="83">
        <f>I45*$J$12/$I$12</f>
        <v>0.92393519462714202</v>
      </c>
      <c r="K45" s="81">
        <f>SUM(K46:K47)</f>
        <v>355495.85000000003</v>
      </c>
      <c r="L45" s="83">
        <f>K45*$L$12/$K$12</f>
        <v>0.91314060875358516</v>
      </c>
      <c r="M45" s="81">
        <f>SUM(M46:M47)</f>
        <v>349484.23</v>
      </c>
      <c r="N45" s="83">
        <f>M45*$N$12/$M$12</f>
        <v>1.0084273607703562</v>
      </c>
      <c r="O45" s="81">
        <f>SUM(O46:O47)</f>
        <v>372370.23</v>
      </c>
      <c r="P45" s="83">
        <f>O45*$P$12/$O$12</f>
        <v>0.85900676697670597</v>
      </c>
      <c r="Q45" s="81">
        <f>SUM(Q46:Q47)</f>
        <v>360274.37</v>
      </c>
      <c r="R45" s="83">
        <f>Q45*$R$12/$Q$12</f>
        <v>0.94253187875927757</v>
      </c>
      <c r="S45" s="81">
        <f>SUM(S46:S47)</f>
        <v>400226.35</v>
      </c>
      <c r="T45" s="83">
        <f>S45*$T$12/$S$12</f>
        <v>0.87154143658395145</v>
      </c>
      <c r="U45" s="81">
        <f>SUM(U46:U47)</f>
        <v>385983.98</v>
      </c>
      <c r="V45" s="83">
        <f>U45*$V$12/$U$12</f>
        <v>0.96824152045469492</v>
      </c>
      <c r="W45" s="81">
        <f>SUM(W46:W47)</f>
        <v>347276.18</v>
      </c>
      <c r="X45" s="83">
        <f>W45*$X$12/$W$12</f>
        <v>0.88186371112552076</v>
      </c>
      <c r="Y45" s="81">
        <f>SUM(Y46:Y47)</f>
        <v>370393.93</v>
      </c>
      <c r="Z45" s="49">
        <f>Y45*$Z$12/$Y$12</f>
        <v>0.96469354968793042</v>
      </c>
      <c r="AA45" s="49"/>
    </row>
    <row r="46" spans="1:28" ht="17.25" customHeight="1" x14ac:dyDescent="0.25">
      <c r="A46" s="24" t="s">
        <v>51</v>
      </c>
      <c r="B46" s="25">
        <v>122220</v>
      </c>
      <c r="C46" s="26">
        <v>3715584.39</v>
      </c>
      <c r="D46" s="86">
        <f>C46*$D$12/$C$12</f>
        <v>11.214122181704068</v>
      </c>
      <c r="E46" s="30">
        <v>130166.17</v>
      </c>
      <c r="F46" s="86">
        <f>E46*$F$12/$E$12</f>
        <v>0.35829185543584796</v>
      </c>
      <c r="G46" s="26">
        <v>79667.240000000005</v>
      </c>
      <c r="H46" s="86">
        <f>G46*$H$12/$G$12</f>
        <v>0.21112040142254482</v>
      </c>
      <c r="I46" s="30">
        <v>32662.5</v>
      </c>
      <c r="J46" s="86">
        <f>I46*$J$12/$I$12</f>
        <v>9.942336061100733E-2</v>
      </c>
      <c r="K46" s="30">
        <v>92492.26</v>
      </c>
      <c r="L46" s="86">
        <f>K46*$L$12/$K$12</f>
        <v>0.23757925332010169</v>
      </c>
      <c r="M46" s="30">
        <v>76040</v>
      </c>
      <c r="N46" s="86">
        <f>M46*$N$12/$M$12</f>
        <v>0.21941137805553595</v>
      </c>
      <c r="O46" s="28">
        <v>79869</v>
      </c>
      <c r="P46" s="206">
        <f t="shared" ref="P46:P47" si="27">O46*$P$12/$O$12</f>
        <v>0.18424676825444003</v>
      </c>
      <c r="Q46" s="28">
        <v>74014.899999999994</v>
      </c>
      <c r="R46" s="206">
        <f t="shared" ref="R46:R47" si="28">Q46*$R$12/$Q$12</f>
        <v>0.19363409823790698</v>
      </c>
      <c r="S46" s="28">
        <v>91559.3</v>
      </c>
      <c r="T46" s="206">
        <f t="shared" ref="T46:T47" si="29">S46*$T$12/$S$12</f>
        <v>0.1993814846389324</v>
      </c>
      <c r="U46" s="28">
        <v>104085</v>
      </c>
      <c r="V46" s="206">
        <f t="shared" ref="V46:V47" si="30">U46*$V$12/$U$12</f>
        <v>0.26109741304944034</v>
      </c>
      <c r="W46" s="28">
        <v>53685</v>
      </c>
      <c r="X46" s="206">
        <f t="shared" ref="X46:X47" si="31">W46*$X$12/$W$12</f>
        <v>0.13632623271706565</v>
      </c>
      <c r="Y46" s="28">
        <v>25692.5</v>
      </c>
      <c r="Z46" s="205">
        <f t="shared" ref="Z46:Z47" si="32">Y46*$Z$12/$Y$12</f>
        <v>6.6916293756102196E-2</v>
      </c>
      <c r="AA46" s="25"/>
    </row>
    <row r="47" spans="1:28" ht="17.25" customHeight="1" x14ac:dyDescent="0.25">
      <c r="A47" s="24" t="s">
        <v>52</v>
      </c>
      <c r="B47" s="25">
        <v>243573.96</v>
      </c>
      <c r="C47" s="26">
        <v>278625.95</v>
      </c>
      <c r="D47" s="86">
        <f>C47*$D$12/$C$12</f>
        <v>0.84092974841391466</v>
      </c>
      <c r="E47" s="28">
        <v>276263.02</v>
      </c>
      <c r="F47" s="86">
        <f>E47*$F$12/$E$12</f>
        <v>0.76043406688627913</v>
      </c>
      <c r="G47" s="26">
        <v>273703.02</v>
      </c>
      <c r="H47" s="86">
        <f>G47*$H$12/$G$12</f>
        <v>0.7253206142570372</v>
      </c>
      <c r="I47" s="30">
        <v>270868.11</v>
      </c>
      <c r="J47" s="86">
        <f>I47*$J$12/$I$12</f>
        <v>0.8245118340161347</v>
      </c>
      <c r="K47" s="30">
        <v>263003.59000000003</v>
      </c>
      <c r="L47" s="86">
        <f>K47*$L$12/$K$12</f>
        <v>0.6755613554334835</v>
      </c>
      <c r="M47" s="30">
        <v>273444.23</v>
      </c>
      <c r="N47" s="86">
        <f>M47*$N$12/$M$12</f>
        <v>0.78901598271482021</v>
      </c>
      <c r="O47" s="28">
        <v>292501.23</v>
      </c>
      <c r="P47" s="206">
        <f t="shared" si="27"/>
        <v>0.674759998722266</v>
      </c>
      <c r="Q47" s="28">
        <v>286259.46999999997</v>
      </c>
      <c r="R47" s="206">
        <f t="shared" si="28"/>
        <v>0.74889778052137046</v>
      </c>
      <c r="S47" s="28">
        <v>308667.05</v>
      </c>
      <c r="T47" s="206">
        <f t="shared" si="29"/>
        <v>0.67215995194501899</v>
      </c>
      <c r="U47" s="30">
        <v>281898.98</v>
      </c>
      <c r="V47" s="206">
        <f t="shared" si="30"/>
        <v>0.70714410740525457</v>
      </c>
      <c r="W47" s="28">
        <v>293591.18</v>
      </c>
      <c r="X47" s="206">
        <f t="shared" si="31"/>
        <v>0.74553747840845508</v>
      </c>
      <c r="Y47" s="28">
        <v>344701.43</v>
      </c>
      <c r="Z47" s="205">
        <f t="shared" si="32"/>
        <v>0.89777725593182822</v>
      </c>
      <c r="AA47" s="25"/>
    </row>
    <row r="48" spans="1:28" ht="17.25" customHeight="1" x14ac:dyDescent="0.25">
      <c r="A48" s="24"/>
      <c r="B48" s="25"/>
      <c r="C48" s="25"/>
      <c r="D48" s="25"/>
      <c r="E48" s="28"/>
      <c r="F48" s="34"/>
      <c r="G48" s="25"/>
      <c r="H48" s="25"/>
      <c r="I48" s="36"/>
      <c r="J48" s="36"/>
      <c r="K48" s="36"/>
      <c r="L48" s="36"/>
      <c r="M48" s="36"/>
      <c r="N48" s="36"/>
      <c r="O48" s="25"/>
      <c r="P48" s="25"/>
      <c r="Q48" s="25"/>
      <c r="R48" s="25"/>
      <c r="S48" s="25"/>
      <c r="T48" s="25"/>
      <c r="U48" s="36"/>
      <c r="V48" s="36"/>
      <c r="W48" s="25"/>
      <c r="X48" s="25"/>
      <c r="Y48" s="25"/>
      <c r="Z48" s="25"/>
      <c r="AA48" s="25"/>
    </row>
    <row r="49" spans="1:27" ht="17.25" customHeight="1" x14ac:dyDescent="0.25">
      <c r="A49" s="125" t="s">
        <v>53</v>
      </c>
      <c r="B49" s="126">
        <f>SUM(B50:B53)</f>
        <v>659768.66</v>
      </c>
      <c r="C49" s="127">
        <f>SUM(C50:C53)</f>
        <v>614344.39</v>
      </c>
      <c r="D49" s="128">
        <f>C49*$D$12/$C$12</f>
        <v>1.8541721376713114</v>
      </c>
      <c r="E49" s="129">
        <f>SUM(E50:E53)</f>
        <v>698458.8</v>
      </c>
      <c r="F49" s="128">
        <f>E49*$F$12/$E$12</f>
        <v>1.9225586755567585</v>
      </c>
      <c r="G49" s="129">
        <f>SUM(G50:G53)</f>
        <v>781596</v>
      </c>
      <c r="H49" s="128">
        <f>G49*$H$12/$G$12</f>
        <v>2.0712511349741161</v>
      </c>
      <c r="I49" s="129">
        <f>SUM(I50:I53)</f>
        <v>1220445.4900000002</v>
      </c>
      <c r="J49" s="128">
        <f>I49*$J$12/$I$12</f>
        <v>3.7149878930990452</v>
      </c>
      <c r="K49" s="126">
        <f>SUM(K50:K53)</f>
        <v>748278.75</v>
      </c>
      <c r="L49" s="128">
        <f>K49*$L$12/$K$12</f>
        <v>1.9220581992514729</v>
      </c>
      <c r="M49" s="126">
        <f>SUM(M50:M53)</f>
        <v>763729.19</v>
      </c>
      <c r="N49" s="128">
        <f>M49*$N$12/$M$12</f>
        <v>2.2037200688997665</v>
      </c>
      <c r="O49" s="126">
        <f>SUM(O50:O53)</f>
        <v>720775.66999999993</v>
      </c>
      <c r="P49" s="128">
        <f>O49*$P$12/$O$12</f>
        <v>1.6627300684111324</v>
      </c>
      <c r="Q49" s="126">
        <f>SUM(Q50:Q53)</f>
        <v>722010.93</v>
      </c>
      <c r="R49" s="128">
        <f>Q49*$R$12/$Q$12</f>
        <v>1.8888890662348068</v>
      </c>
      <c r="S49" s="126">
        <f>SUM(S50:S53)</f>
        <v>746221.35000000009</v>
      </c>
      <c r="T49" s="226">
        <f>S49*$T$12/$S$12</f>
        <v>1.6249875286537623</v>
      </c>
      <c r="U49" s="126">
        <f>SUM(U50:U53)</f>
        <v>1262259.5499999998</v>
      </c>
      <c r="V49" s="128">
        <f>U49*$V$12/$U$12</f>
        <v>3.1663803920060589</v>
      </c>
      <c r="W49" s="126">
        <f>SUM(W50:W53)</f>
        <v>759900.06</v>
      </c>
      <c r="X49" s="128">
        <f>W49*$X$12/$W$12</f>
        <v>1.9296695989805748</v>
      </c>
      <c r="Y49" s="126">
        <f>SUM(Y50:Y53)</f>
        <v>760409.05</v>
      </c>
      <c r="Z49" s="130">
        <f>Y49*$Z$12/$Y$12</f>
        <v>1.9804906242910809</v>
      </c>
      <c r="AA49" s="49"/>
    </row>
    <row r="50" spans="1:27" ht="17.25" customHeight="1" x14ac:dyDescent="0.25">
      <c r="A50" s="24" t="s">
        <v>54</v>
      </c>
      <c r="B50" s="25">
        <v>0</v>
      </c>
      <c r="C50" s="26">
        <v>0</v>
      </c>
      <c r="D50" s="131">
        <f>C50*$D$12/$C$12</f>
        <v>0</v>
      </c>
      <c r="E50" s="26">
        <v>0</v>
      </c>
      <c r="F50" s="131">
        <f>E50*$F$12/$E$12</f>
        <v>0</v>
      </c>
      <c r="G50" s="26">
        <v>0</v>
      </c>
      <c r="H50" s="131">
        <f>G50*$H$12/$G$12</f>
        <v>0</v>
      </c>
      <c r="I50" s="26">
        <v>532795.91</v>
      </c>
      <c r="J50" s="131">
        <f>I50*$J$12/$I$12</f>
        <v>1.6218097173210808</v>
      </c>
      <c r="K50" s="26">
        <v>0</v>
      </c>
      <c r="L50" s="131">
        <f>K50*$L$12/$K$12</f>
        <v>0</v>
      </c>
      <c r="M50" s="30">
        <v>0</v>
      </c>
      <c r="N50" s="131">
        <f>M50*$N$12/$M$12</f>
        <v>0</v>
      </c>
      <c r="O50" s="28">
        <v>0</v>
      </c>
      <c r="P50" s="208">
        <f t="shared" ref="P50:P53" si="33">O50*$P$12/$O$12</f>
        <v>0</v>
      </c>
      <c r="Q50" s="28">
        <v>0</v>
      </c>
      <c r="R50" s="208">
        <f t="shared" ref="R50:R53" si="34">Q50*$R$12/$Q$12</f>
        <v>0</v>
      </c>
      <c r="S50" s="28">
        <v>0</v>
      </c>
      <c r="T50" s="224">
        <f t="shared" ref="T50:T53" si="35">S50*$T$12/$S$12</f>
        <v>0</v>
      </c>
      <c r="U50" s="30">
        <v>545854.75</v>
      </c>
      <c r="V50" s="208">
        <f t="shared" ref="V50:V53" si="36">U50*$V$12/$U$12</f>
        <v>1.3692776396766968</v>
      </c>
      <c r="W50" s="28">
        <v>0</v>
      </c>
      <c r="X50" s="208">
        <f t="shared" ref="X50:X53" si="37">W50*$X$12/$W$12</f>
        <v>0</v>
      </c>
      <c r="Y50" s="28">
        <v>0</v>
      </c>
      <c r="Z50" s="244">
        <f t="shared" ref="Z50:Z53" si="38">Y50*$Z$12/$Y$12</f>
        <v>0</v>
      </c>
      <c r="AA50" s="25"/>
    </row>
    <row r="51" spans="1:27" ht="17.25" customHeight="1" x14ac:dyDescent="0.25">
      <c r="A51" s="132" t="s">
        <v>55</v>
      </c>
      <c r="B51" s="25">
        <v>457329.51</v>
      </c>
      <c r="C51" s="26">
        <f>C148</f>
        <v>442918.74</v>
      </c>
      <c r="D51" s="131">
        <f>C51*$D$12/$C$12</f>
        <v>1.3367869884194494</v>
      </c>
      <c r="E51" s="26">
        <v>526411.89</v>
      </c>
      <c r="F51" s="131">
        <f>E51*$F$12/$E$12</f>
        <v>1.4489870355069332</v>
      </c>
      <c r="G51" s="26">
        <v>631311.43000000005</v>
      </c>
      <c r="H51" s="131">
        <f>G51*$H$12/$G$12</f>
        <v>1.6729928452930063</v>
      </c>
      <c r="I51" s="26">
        <v>534748.23</v>
      </c>
      <c r="J51" s="131">
        <f>I51*$J$12/$I$12</f>
        <v>1.6277525023310488</v>
      </c>
      <c r="K51" s="26">
        <v>598085.51</v>
      </c>
      <c r="L51" s="131">
        <f>K51*$L$12/$K$12</f>
        <v>1.5362659414676667</v>
      </c>
      <c r="M51" s="26">
        <v>578788.99</v>
      </c>
      <c r="N51" s="131">
        <f>M51*$N$12/$M$12</f>
        <v>1.670080088101944</v>
      </c>
      <c r="O51" s="28">
        <v>571733.30000000005</v>
      </c>
      <c r="P51" s="208">
        <f t="shared" si="33"/>
        <v>1.3189098752763431</v>
      </c>
      <c r="Q51" s="28">
        <v>585830.77</v>
      </c>
      <c r="R51" s="208">
        <f t="shared" si="34"/>
        <v>1.5326213082631834</v>
      </c>
      <c r="S51" s="28">
        <v>580920.15</v>
      </c>
      <c r="T51" s="224">
        <f t="shared" si="35"/>
        <v>1.265024109660857</v>
      </c>
      <c r="U51" s="28">
        <v>589659.22</v>
      </c>
      <c r="V51" s="208">
        <f t="shared" si="36"/>
        <v>1.4791612328649739</v>
      </c>
      <c r="W51" s="28">
        <v>586288.27</v>
      </c>
      <c r="X51" s="208">
        <f t="shared" si="37"/>
        <v>1.488804528924389</v>
      </c>
      <c r="Y51" s="28">
        <v>601859.07999999996</v>
      </c>
      <c r="Z51" s="244">
        <f t="shared" si="38"/>
        <v>1.5675461320251982</v>
      </c>
      <c r="AA51" s="25"/>
    </row>
    <row r="52" spans="1:27" ht="17.25" customHeight="1" x14ac:dyDescent="0.25">
      <c r="A52" s="133" t="s">
        <v>56</v>
      </c>
      <c r="B52" s="25">
        <v>2288.37</v>
      </c>
      <c r="C52" s="134">
        <v>4368</v>
      </c>
      <c r="D52" s="131">
        <f>C52*$D$12/$C$12</f>
        <v>1.3183198266607901E-2</v>
      </c>
      <c r="E52" s="134">
        <v>10257.02</v>
      </c>
      <c r="F52" s="131">
        <f>E52*$F$12/$E$12</f>
        <v>2.8233193978455397E-2</v>
      </c>
      <c r="G52" s="26">
        <v>5623.71</v>
      </c>
      <c r="H52" s="131">
        <f>G52*$H$12/$G$12</f>
        <v>1.4902987886664321E-2</v>
      </c>
      <c r="I52" s="26">
        <v>3090</v>
      </c>
      <c r="J52" s="131">
        <f>I52*$J$12/$I$12</f>
        <v>9.4058380187680875E-3</v>
      </c>
      <c r="K52" s="26">
        <v>10886.81</v>
      </c>
      <c r="L52" s="131">
        <f>K52*$L$12/$K$12</f>
        <v>2.7964287939745622E-2</v>
      </c>
      <c r="M52" s="26">
        <v>43040.84</v>
      </c>
      <c r="N52" s="131">
        <f>M52*$N$12/$M$12</f>
        <v>0.12419318802035553</v>
      </c>
      <c r="O52" s="28">
        <v>10851.07</v>
      </c>
      <c r="P52" s="208">
        <f t="shared" si="33"/>
        <v>2.503192201733722E-2</v>
      </c>
      <c r="Q52" s="28">
        <v>5000</v>
      </c>
      <c r="R52" s="208">
        <f t="shared" si="34"/>
        <v>1.3080751189146173E-2</v>
      </c>
      <c r="S52" s="28">
        <v>36435.040000000001</v>
      </c>
      <c r="T52" s="224">
        <f t="shared" si="35"/>
        <v>7.9341720263030491E-2</v>
      </c>
      <c r="U52" s="28">
        <v>4605.2</v>
      </c>
      <c r="V52" s="208">
        <f t="shared" si="36"/>
        <v>1.1552152630785248E-2</v>
      </c>
      <c r="W52" s="28">
        <v>54822.87</v>
      </c>
      <c r="X52" s="208">
        <f t="shared" si="37"/>
        <v>0.13921570892870333</v>
      </c>
      <c r="Y52" s="28">
        <v>39959.54</v>
      </c>
      <c r="Z52" s="244">
        <f t="shared" si="38"/>
        <v>0.10407489800520446</v>
      </c>
      <c r="AA52" s="25"/>
    </row>
    <row r="53" spans="1:27" ht="17.25" customHeight="1" x14ac:dyDescent="0.25">
      <c r="A53" s="133" t="s">
        <v>57</v>
      </c>
      <c r="B53" s="25">
        <v>200150.78</v>
      </c>
      <c r="C53" s="134">
        <v>167057.65</v>
      </c>
      <c r="D53" s="131">
        <f>C53*$D$12/$C$12</f>
        <v>0.504201950985254</v>
      </c>
      <c r="E53" s="134">
        <v>161789.89000000001</v>
      </c>
      <c r="F53" s="131">
        <f>E53*$F$12/$E$12</f>
        <v>0.4453384460713698</v>
      </c>
      <c r="G53" s="26">
        <v>144660.85999999999</v>
      </c>
      <c r="H53" s="131">
        <f>G53*$H$12/$G$12</f>
        <v>0.38335530179444582</v>
      </c>
      <c r="I53" s="26">
        <v>149811.35</v>
      </c>
      <c r="J53" s="131">
        <f>I53*$J$12/$I$12</f>
        <v>0.45601983542814639</v>
      </c>
      <c r="K53" s="26">
        <v>139306.43</v>
      </c>
      <c r="L53" s="131">
        <f>K53*$L$12/$K$12</f>
        <v>0.35782796984406062</v>
      </c>
      <c r="M53" s="26">
        <v>141899.35999999999</v>
      </c>
      <c r="N53" s="131">
        <f>M53*$N$12/$M$12</f>
        <v>0.40944679277746704</v>
      </c>
      <c r="O53" s="28">
        <v>138191.29999999999</v>
      </c>
      <c r="P53" s="208">
        <f t="shared" si="33"/>
        <v>0.31878827111745223</v>
      </c>
      <c r="Q53" s="28">
        <v>131180.16</v>
      </c>
      <c r="R53" s="208">
        <f t="shared" si="34"/>
        <v>0.34318700678247704</v>
      </c>
      <c r="S53" s="28">
        <v>128866.16</v>
      </c>
      <c r="T53" s="224">
        <f t="shared" si="35"/>
        <v>0.28062169872987458</v>
      </c>
      <c r="U53" s="28">
        <v>122140.38</v>
      </c>
      <c r="V53" s="208">
        <f t="shared" si="36"/>
        <v>0.30638936683360329</v>
      </c>
      <c r="W53" s="28">
        <v>118788.92</v>
      </c>
      <c r="X53" s="208">
        <f t="shared" si="37"/>
        <v>0.30164936112748247</v>
      </c>
      <c r="Y53" s="28">
        <v>118590.43</v>
      </c>
      <c r="Z53" s="244">
        <f t="shared" si="38"/>
        <v>0.30886959426067817</v>
      </c>
      <c r="AA53" s="25"/>
    </row>
    <row r="54" spans="1:27" ht="17.25" customHeight="1" x14ac:dyDescent="0.25">
      <c r="A54" s="24"/>
      <c r="B54" s="135"/>
      <c r="C54" s="25"/>
      <c r="D54" s="25"/>
      <c r="E54" s="26"/>
      <c r="F54" s="25"/>
      <c r="G54" s="25"/>
      <c r="H54" s="25"/>
      <c r="I54" s="25"/>
      <c r="J54" s="25"/>
      <c r="K54" s="77"/>
      <c r="L54" s="77"/>
      <c r="M54" s="36"/>
      <c r="N54" s="36"/>
      <c r="O54" s="25"/>
      <c r="P54" s="25"/>
      <c r="Q54" s="25"/>
      <c r="R54" s="25"/>
      <c r="S54" s="25"/>
      <c r="T54" s="25"/>
      <c r="U54" s="25"/>
      <c r="V54" s="25"/>
      <c r="W54" s="136"/>
      <c r="X54" s="136"/>
      <c r="Y54" s="25"/>
      <c r="Z54" s="25"/>
      <c r="AA54" s="25"/>
    </row>
    <row r="55" spans="1:27" ht="17.25" customHeight="1" x14ac:dyDescent="0.25">
      <c r="A55" s="80" t="s">
        <v>58</v>
      </c>
      <c r="B55" s="81">
        <f>SUM(B56:B74)</f>
        <v>4923700.2100000009</v>
      </c>
      <c r="C55" s="82">
        <f>SUM(C56:C75)</f>
        <v>6178163.8999999994</v>
      </c>
      <c r="D55" s="83">
        <f>C55*D12/C12</f>
        <v>18.646510901396407</v>
      </c>
      <c r="E55" s="84">
        <f>SUM(E56:E75)</f>
        <v>3832122.11</v>
      </c>
      <c r="F55" s="83">
        <f t="shared" ref="F55:F75" si="39">E55*$F$12/$E$12</f>
        <v>10.548194980682283</v>
      </c>
      <c r="G55" s="84">
        <f>SUM(G56:G76)</f>
        <v>7648707.8199999994</v>
      </c>
      <c r="H55" s="83">
        <f t="shared" ref="H55:H76" si="40">G55*$H$12/$G$12</f>
        <v>20.269288421717096</v>
      </c>
      <c r="I55" s="84">
        <f>SUM(I56:I76)</f>
        <v>5160077.1599999992</v>
      </c>
      <c r="J55" s="83">
        <f t="shared" ref="J55:J76" si="41">I55*$J$12/$I$12</f>
        <v>15.707071175179564</v>
      </c>
      <c r="K55" s="81">
        <f>SUM(K56:K74)</f>
        <v>5477421.25</v>
      </c>
      <c r="L55" s="83">
        <f t="shared" ref="L55:L76" si="42">K55*$L$12/$K$12</f>
        <v>14.069519446218074</v>
      </c>
      <c r="M55" s="81">
        <f>SUM(M56:M76)</f>
        <v>5991522.5899999999</v>
      </c>
      <c r="N55" s="83">
        <f t="shared" ref="N55:N76" si="43">M55*$N$12/$M$12</f>
        <v>17.288377539752421</v>
      </c>
      <c r="O55" s="81">
        <f>SUM(O56:O74)</f>
        <v>5985791.6500000004</v>
      </c>
      <c r="P55" s="83">
        <f>O55*$P$12/$O$12</f>
        <v>13.808395835141447</v>
      </c>
      <c r="Q55" s="81">
        <f>SUM(Q56:Q74)</f>
        <v>7617957.5700000003</v>
      </c>
      <c r="R55" s="83">
        <f>Q55*$R$12/$Q$12</f>
        <v>19.929721508528516</v>
      </c>
      <c r="S55" s="81">
        <f>SUM(S56:S77)</f>
        <v>7950198.0800000001</v>
      </c>
      <c r="T55" s="83">
        <f>S55*$T$12/$S$12</f>
        <v>17.312520916651721</v>
      </c>
      <c r="U55" s="81">
        <f>SUM(U56:U77)</f>
        <v>5800387.5700000012</v>
      </c>
      <c r="V55" s="83">
        <f>U55*$V$12/$U$12</f>
        <v>14.550282838171974</v>
      </c>
      <c r="W55" s="81">
        <f>SUM(W56:W77)</f>
        <v>5993130.7800000003</v>
      </c>
      <c r="X55" s="83">
        <f>W55*$X$12/$W$12</f>
        <v>15.218793730429157</v>
      </c>
      <c r="Y55" s="81">
        <f>SUM(Y56:Y77)</f>
        <v>8184686.5900000008</v>
      </c>
      <c r="Z55" s="49">
        <f>Y55*$Z$12/$Y$12</f>
        <v>21.317072770577813</v>
      </c>
      <c r="AA55" s="49"/>
    </row>
    <row r="56" spans="1:27" ht="17.25" customHeight="1" x14ac:dyDescent="0.25">
      <c r="A56" s="24" t="s">
        <v>59</v>
      </c>
      <c r="B56" s="25">
        <v>974491.34</v>
      </c>
      <c r="C56" s="26">
        <v>1061946.48</v>
      </c>
      <c r="D56" s="86">
        <f t="shared" ref="D56:D75" si="44">C56*$D$12/$C$12</f>
        <v>3.2050940921168407</v>
      </c>
      <c r="E56" s="30">
        <v>1068584.78</v>
      </c>
      <c r="F56" s="86">
        <f t="shared" si="39"/>
        <v>2.9413573704804206</v>
      </c>
      <c r="G56" s="26">
        <v>1073883.23</v>
      </c>
      <c r="H56" s="86">
        <f t="shared" si="40"/>
        <v>2.8458204225292478</v>
      </c>
      <c r="I56" s="26">
        <v>0</v>
      </c>
      <c r="J56" s="86">
        <f t="shared" si="41"/>
        <v>0</v>
      </c>
      <c r="K56" s="53">
        <v>1085089.19</v>
      </c>
      <c r="L56" s="86">
        <f t="shared" si="42"/>
        <v>2.7872027296761259</v>
      </c>
      <c r="M56" s="30">
        <v>1090753.07</v>
      </c>
      <c r="N56" s="86">
        <f t="shared" si="43"/>
        <v>3.1473386928854086</v>
      </c>
      <c r="O56" s="28">
        <v>1095686.1299999999</v>
      </c>
      <c r="P56" s="206">
        <f t="shared" ref="P56:P76" si="45">O56*$P$12/$O$12</f>
        <v>2.5275967956743446</v>
      </c>
      <c r="Q56" s="28">
        <v>2201100.35</v>
      </c>
      <c r="R56" s="206">
        <f t="shared" ref="R56:R76" si="46">Q56*$R$12/$Q$12</f>
        <v>5.7584092041385109</v>
      </c>
      <c r="S56" s="28">
        <v>1105426.3700000001</v>
      </c>
      <c r="T56" s="206">
        <f t="shared" ref="T56:T77" si="47">S56*$T$12/$S$12</f>
        <v>2.4072000420451647</v>
      </c>
      <c r="U56" s="28">
        <v>1109324.07</v>
      </c>
      <c r="V56" s="206">
        <f t="shared" ref="V56:V77" si="48">U56*$V$12/$U$12</f>
        <v>2.7827414604455614</v>
      </c>
      <c r="W56" s="28">
        <v>1113221.77</v>
      </c>
      <c r="X56" s="206">
        <f t="shared" ref="X56:X77" si="49">W56*$X$12/$W$12</f>
        <v>2.8268851649943887</v>
      </c>
      <c r="Y56" s="28">
        <v>1116693.1599999999</v>
      </c>
      <c r="Z56" s="205">
        <f t="shared" ref="Z56:Z77" si="50">Y56*$Z$12/$Y$12</f>
        <v>2.9084350503061209</v>
      </c>
      <c r="AA56" s="25"/>
    </row>
    <row r="57" spans="1:27" ht="17.25" customHeight="1" x14ac:dyDescent="0.25">
      <c r="A57" s="137" t="s">
        <v>60</v>
      </c>
      <c r="B57" s="25">
        <v>128249.66</v>
      </c>
      <c r="C57" s="26">
        <v>259506.8</v>
      </c>
      <c r="D57" s="86">
        <f t="shared" si="44"/>
        <v>0.78322564009454276</v>
      </c>
      <c r="E57" s="30">
        <v>157712.95000000001</v>
      </c>
      <c r="F57" s="86">
        <f t="shared" si="39"/>
        <v>0.43411637203246534</v>
      </c>
      <c r="G57" s="26">
        <v>165915.67000000001</v>
      </c>
      <c r="H57" s="86">
        <f t="shared" si="40"/>
        <v>0.43968113935778969</v>
      </c>
      <c r="I57" s="26">
        <v>166152.95000000001</v>
      </c>
      <c r="J57" s="86">
        <f t="shared" si="41"/>
        <v>0.50576302072507218</v>
      </c>
      <c r="K57" s="55">
        <v>172801.82</v>
      </c>
      <c r="L57" s="86">
        <f t="shared" si="42"/>
        <v>0.44386554472725193</v>
      </c>
      <c r="M57" s="30">
        <v>110667.66</v>
      </c>
      <c r="N57" s="86">
        <f t="shared" si="43"/>
        <v>0.31932856110969904</v>
      </c>
      <c r="O57" s="28">
        <v>103681.33</v>
      </c>
      <c r="P57" s="206">
        <f t="shared" si="45"/>
        <v>0.23917852960250058</v>
      </c>
      <c r="Q57" s="28">
        <v>184532.68</v>
      </c>
      <c r="R57" s="206">
        <f t="shared" si="46"/>
        <v>0.48276521466926603</v>
      </c>
      <c r="S57" s="28">
        <v>186740.79</v>
      </c>
      <c r="T57" s="206">
        <f t="shared" si="47"/>
        <v>0.40665072748314046</v>
      </c>
      <c r="U57" s="28">
        <v>88540.89</v>
      </c>
      <c r="V57" s="206">
        <f t="shared" si="48"/>
        <v>0.22210498465768422</v>
      </c>
      <c r="W57" s="28">
        <v>256452.47</v>
      </c>
      <c r="X57" s="206">
        <f t="shared" si="49"/>
        <v>0.65122844567544569</v>
      </c>
      <c r="Y57" s="28">
        <v>223373.41</v>
      </c>
      <c r="Z57" s="205">
        <f t="shared" si="50"/>
        <v>0.58177758960250092</v>
      </c>
      <c r="AA57" s="25"/>
    </row>
    <row r="58" spans="1:27" ht="17.25" customHeight="1" x14ac:dyDescent="0.25">
      <c r="A58" s="137" t="s">
        <v>61</v>
      </c>
      <c r="B58" s="25">
        <v>22496.54</v>
      </c>
      <c r="C58" s="26">
        <v>26899.23</v>
      </c>
      <c r="D58" s="86">
        <f t="shared" si="44"/>
        <v>8.1185412616549268E-2</v>
      </c>
      <c r="E58" s="30">
        <v>37895.17</v>
      </c>
      <c r="F58" s="86">
        <f t="shared" si="39"/>
        <v>0.10430921314929127</v>
      </c>
      <c r="G58" s="26">
        <v>26225.82</v>
      </c>
      <c r="H58" s="86">
        <f t="shared" si="40"/>
        <v>6.9499152299432029E-2</v>
      </c>
      <c r="I58" s="26">
        <v>42130.92</v>
      </c>
      <c r="J58" s="86">
        <f t="shared" si="41"/>
        <v>0.1282448573144585</v>
      </c>
      <c r="K58" s="55">
        <v>24465.93</v>
      </c>
      <c r="L58" s="86">
        <f t="shared" si="42"/>
        <v>6.2844149134012678E-2</v>
      </c>
      <c r="M58" s="30">
        <v>24796.78</v>
      </c>
      <c r="N58" s="86">
        <f t="shared" si="43"/>
        <v>7.1550442808258188E-2</v>
      </c>
      <c r="O58" s="28">
        <v>23797.9</v>
      </c>
      <c r="P58" s="206">
        <f t="shared" si="45"/>
        <v>5.4898473328103999E-2</v>
      </c>
      <c r="Q58" s="28">
        <v>46175.8</v>
      </c>
      <c r="R58" s="206">
        <f t="shared" si="46"/>
        <v>0.12080283015195516</v>
      </c>
      <c r="S58" s="28">
        <v>47291.58</v>
      </c>
      <c r="T58" s="206">
        <f t="shared" si="47"/>
        <v>0.10298315333691763</v>
      </c>
      <c r="U58" s="28">
        <v>15615.6</v>
      </c>
      <c r="V58" s="206">
        <f t="shared" si="48"/>
        <v>3.9171761187633575E-2</v>
      </c>
      <c r="W58" s="28">
        <v>64231.26</v>
      </c>
      <c r="X58" s="206">
        <f t="shared" si="49"/>
        <v>0.16310711927857596</v>
      </c>
      <c r="Y58" s="28">
        <v>60637.57</v>
      </c>
      <c r="Z58" s="205">
        <f t="shared" si="50"/>
        <v>0.15793097000199316</v>
      </c>
      <c r="AA58" s="25"/>
    </row>
    <row r="59" spans="1:27" ht="17.25" customHeight="1" x14ac:dyDescent="0.25">
      <c r="A59" s="137" t="s">
        <v>62</v>
      </c>
      <c r="B59" s="25">
        <v>10359.59</v>
      </c>
      <c r="C59" s="26">
        <v>10321.06</v>
      </c>
      <c r="D59" s="86">
        <f t="shared" si="44"/>
        <v>3.1150316003103511E-2</v>
      </c>
      <c r="E59" s="30">
        <v>10191.08</v>
      </c>
      <c r="F59" s="86">
        <f t="shared" si="39"/>
        <v>2.805168932984017E-2</v>
      </c>
      <c r="G59" s="26">
        <v>9768.7800000000007</v>
      </c>
      <c r="H59" s="86">
        <f t="shared" si="40"/>
        <v>2.5887538654640569E-2</v>
      </c>
      <c r="I59" s="26">
        <v>10803.86</v>
      </c>
      <c r="J59" s="86">
        <f t="shared" si="41"/>
        <v>3.2886523345452355E-2</v>
      </c>
      <c r="K59" s="55">
        <v>7008.39</v>
      </c>
      <c r="L59" s="86">
        <f t="shared" si="42"/>
        <v>1.8002025933586956E-2</v>
      </c>
      <c r="M59" s="30">
        <v>5210.8999999999996</v>
      </c>
      <c r="N59" s="86">
        <f t="shared" si="43"/>
        <v>1.5035912018800529E-2</v>
      </c>
      <c r="O59" s="28">
        <v>20023.88</v>
      </c>
      <c r="P59" s="206">
        <f t="shared" si="45"/>
        <v>4.6192329663758358E-2</v>
      </c>
      <c r="Q59" s="28">
        <v>10873.17</v>
      </c>
      <c r="R59" s="206">
        <f t="shared" si="46"/>
        <v>2.8445846281457698E-2</v>
      </c>
      <c r="S59" s="28">
        <v>0</v>
      </c>
      <c r="T59" s="206">
        <f t="shared" si="47"/>
        <v>0</v>
      </c>
      <c r="U59" s="28">
        <v>30109.08</v>
      </c>
      <c r="V59" s="206">
        <f t="shared" si="48"/>
        <v>7.5528682300990954E-2</v>
      </c>
      <c r="W59" s="28">
        <v>11056.63</v>
      </c>
      <c r="X59" s="206">
        <f t="shared" si="49"/>
        <v>2.8076906294989098E-2</v>
      </c>
      <c r="Y59" s="28">
        <v>10300.1</v>
      </c>
      <c r="Z59" s="205">
        <f t="shared" si="50"/>
        <v>2.6826681612035736E-2</v>
      </c>
      <c r="AA59" s="25"/>
    </row>
    <row r="60" spans="1:27" ht="17.25" customHeight="1" x14ac:dyDescent="0.25">
      <c r="A60" s="137" t="s">
        <v>63</v>
      </c>
      <c r="B60" s="34">
        <v>8846.85</v>
      </c>
      <c r="C60" s="28">
        <v>15307.42</v>
      </c>
      <c r="D60" s="86">
        <f t="shared" si="44"/>
        <v>4.6199806046300161E-2</v>
      </c>
      <c r="E60" s="30">
        <v>13998.85</v>
      </c>
      <c r="F60" s="86">
        <f t="shared" si="39"/>
        <v>3.853285335558479E-2</v>
      </c>
      <c r="G60" s="26">
        <v>11739.15</v>
      </c>
      <c r="H60" s="86">
        <f t="shared" si="40"/>
        <v>3.1109073947578284E-2</v>
      </c>
      <c r="I60" s="26">
        <v>15334.93</v>
      </c>
      <c r="J60" s="86">
        <f t="shared" si="41"/>
        <v>4.6678921556358347E-2</v>
      </c>
      <c r="K60" s="55">
        <v>12300.5</v>
      </c>
      <c r="L60" s="86">
        <f t="shared" si="42"/>
        <v>3.1595547621648672E-2</v>
      </c>
      <c r="M60" s="30">
        <v>10951.31</v>
      </c>
      <c r="N60" s="86">
        <f t="shared" si="43"/>
        <v>3.1599710923374165E-2</v>
      </c>
      <c r="O60" s="28">
        <v>16078.35</v>
      </c>
      <c r="P60" s="206">
        <f t="shared" si="45"/>
        <v>3.7090536082382095E-2</v>
      </c>
      <c r="Q60" s="28">
        <v>10553.45</v>
      </c>
      <c r="R60" s="206">
        <f t="shared" si="46"/>
        <v>2.7609410727418935E-2</v>
      </c>
      <c r="S60" s="28">
        <v>12759.4</v>
      </c>
      <c r="T60" s="206">
        <f t="shared" si="47"/>
        <v>2.7785141597871477E-2</v>
      </c>
      <c r="U60" s="28">
        <v>14293.55</v>
      </c>
      <c r="V60" s="206">
        <f t="shared" si="48"/>
        <v>3.5855396342343547E-2</v>
      </c>
      <c r="W60" s="28">
        <v>10628.53</v>
      </c>
      <c r="X60" s="206">
        <f t="shared" si="49"/>
        <v>2.6989800767818085E-2</v>
      </c>
      <c r="Y60" s="28">
        <v>12723.99</v>
      </c>
      <c r="Z60" s="205">
        <f t="shared" si="50"/>
        <v>3.3139719863372843E-2</v>
      </c>
      <c r="AA60" s="25"/>
    </row>
    <row r="61" spans="1:27" ht="17.25" customHeight="1" x14ac:dyDescent="0.25">
      <c r="A61" s="137" t="s">
        <v>64</v>
      </c>
      <c r="B61" s="34">
        <v>334618.77</v>
      </c>
      <c r="C61" s="28">
        <v>415098.37</v>
      </c>
      <c r="D61" s="86">
        <f t="shared" si="44"/>
        <v>1.2528214541794334</v>
      </c>
      <c r="E61" s="30">
        <v>267843.58</v>
      </c>
      <c r="F61" s="86">
        <f t="shared" si="39"/>
        <v>0.73725894558301885</v>
      </c>
      <c r="G61" s="26">
        <v>264404.95</v>
      </c>
      <c r="H61" s="86">
        <f t="shared" si="40"/>
        <v>0.70068047019211266</v>
      </c>
      <c r="I61" s="26">
        <v>634188.49</v>
      </c>
      <c r="J61" s="86">
        <f t="shared" si="41"/>
        <v>1.930444728254733</v>
      </c>
      <c r="K61" s="55">
        <v>431262.21</v>
      </c>
      <c r="L61" s="86">
        <f t="shared" si="42"/>
        <v>1.1077570581254788</v>
      </c>
      <c r="M61" s="30">
        <v>378251.25</v>
      </c>
      <c r="N61" s="86">
        <f t="shared" si="43"/>
        <v>1.0914338244835486</v>
      </c>
      <c r="O61" s="28">
        <v>525999.46</v>
      </c>
      <c r="P61" s="206">
        <f t="shared" si="45"/>
        <v>1.2134082135569568</v>
      </c>
      <c r="Q61" s="28">
        <v>431601.22</v>
      </c>
      <c r="R61" s="206">
        <f t="shared" si="46"/>
        <v>1.1291336343503877</v>
      </c>
      <c r="S61" s="28">
        <v>493117.19</v>
      </c>
      <c r="T61" s="206">
        <f t="shared" si="47"/>
        <v>1.0738225111286184</v>
      </c>
      <c r="U61" s="28">
        <v>299081.46999999997</v>
      </c>
      <c r="V61" s="206">
        <f t="shared" si="48"/>
        <v>0.7502464150264091</v>
      </c>
      <c r="W61" s="28">
        <v>552695.51</v>
      </c>
      <c r="X61" s="206">
        <f t="shared" si="49"/>
        <v>1.4034999854323795</v>
      </c>
      <c r="Y61" s="28">
        <v>554239.66</v>
      </c>
      <c r="Z61" s="205">
        <f t="shared" si="50"/>
        <v>1.4435210236388907</v>
      </c>
      <c r="AA61" s="25"/>
    </row>
    <row r="62" spans="1:27" ht="17.25" customHeight="1" x14ac:dyDescent="0.25">
      <c r="A62" s="138" t="s">
        <v>65</v>
      </c>
      <c r="B62" s="25">
        <v>5378.78</v>
      </c>
      <c r="C62" s="26">
        <v>10569.23</v>
      </c>
      <c r="D62" s="86">
        <f t="shared" si="44"/>
        <v>3.1899325690334296E-2</v>
      </c>
      <c r="E62" s="26">
        <v>9471.5300000000007</v>
      </c>
      <c r="F62" s="86">
        <f t="shared" si="39"/>
        <v>2.6071075591425158E-2</v>
      </c>
      <c r="G62" s="26">
        <v>10560.91</v>
      </c>
      <c r="H62" s="86">
        <f t="shared" si="40"/>
        <v>2.7986705182548904E-2</v>
      </c>
      <c r="I62" s="26">
        <v>12538.59</v>
      </c>
      <c r="J62" s="86">
        <f t="shared" si="41"/>
        <v>3.8166972985030856E-2</v>
      </c>
      <c r="K62" s="26">
        <v>10869.64</v>
      </c>
      <c r="L62" s="86">
        <f t="shared" si="42"/>
        <v>2.792018440308746E-2</v>
      </c>
      <c r="M62" s="26">
        <v>10127.59</v>
      </c>
      <c r="N62" s="86">
        <f t="shared" si="43"/>
        <v>2.9222888983186028E-2</v>
      </c>
      <c r="O62" s="28">
        <v>12531.25</v>
      </c>
      <c r="P62" s="206">
        <f t="shared" si="45"/>
        <v>2.890786556346582E-2</v>
      </c>
      <c r="Q62" s="28">
        <v>10590.64</v>
      </c>
      <c r="R62" s="206">
        <f t="shared" si="46"/>
        <v>2.7706705354763803E-2</v>
      </c>
      <c r="S62" s="28">
        <v>10501.28</v>
      </c>
      <c r="T62" s="206">
        <f t="shared" si="47"/>
        <v>2.2867811320194976E-2</v>
      </c>
      <c r="U62" s="28">
        <v>12092.5</v>
      </c>
      <c r="V62" s="206">
        <f t="shared" si="48"/>
        <v>3.0334058387859512E-2</v>
      </c>
      <c r="W62" s="28">
        <v>10215.74</v>
      </c>
      <c r="X62" s="206">
        <f t="shared" si="49"/>
        <v>2.5941573039341276E-2</v>
      </c>
      <c r="Y62" s="28">
        <v>11410.21</v>
      </c>
      <c r="Z62" s="205">
        <f t="shared" si="50"/>
        <v>2.9717970776639673E-2</v>
      </c>
      <c r="AA62" s="25"/>
    </row>
    <row r="63" spans="1:27" ht="17.25" customHeight="1" x14ac:dyDescent="0.25">
      <c r="A63" s="138" t="s">
        <v>66</v>
      </c>
      <c r="B63" s="34">
        <v>2557911.75</v>
      </c>
      <c r="C63" s="28">
        <v>1417883.62</v>
      </c>
      <c r="D63" s="86">
        <f t="shared" si="44"/>
        <v>4.2793591761528695</v>
      </c>
      <c r="E63" s="30">
        <v>1428246.3</v>
      </c>
      <c r="F63" s="86">
        <f t="shared" si="39"/>
        <v>3.931351877729711</v>
      </c>
      <c r="G63" s="26">
        <v>1437016.63</v>
      </c>
      <c r="H63" s="86">
        <f t="shared" si="40"/>
        <v>3.8081340307066305</v>
      </c>
      <c r="I63" s="26">
        <v>1408554.33</v>
      </c>
      <c r="J63" s="86">
        <f t="shared" si="41"/>
        <v>4.2875837762506182</v>
      </c>
      <c r="K63" s="55">
        <v>1418758.46</v>
      </c>
      <c r="L63" s="86">
        <f t="shared" si="42"/>
        <v>3.6442787274132709</v>
      </c>
      <c r="M63" s="30">
        <v>1451739.29</v>
      </c>
      <c r="N63" s="86">
        <f t="shared" si="43"/>
        <v>4.1889547369314224</v>
      </c>
      <c r="O63" s="28">
        <v>1465967.95</v>
      </c>
      <c r="P63" s="206">
        <f t="shared" si="45"/>
        <v>3.3817858887939813</v>
      </c>
      <c r="Q63" s="28">
        <v>1453759.81</v>
      </c>
      <c r="R63" s="206">
        <f t="shared" si="46"/>
        <v>3.8032540726780826</v>
      </c>
      <c r="S63" s="28">
        <v>1443711.74</v>
      </c>
      <c r="T63" s="206">
        <f t="shared" si="47"/>
        <v>3.143857479380646</v>
      </c>
      <c r="U63" s="28">
        <v>1603383.67</v>
      </c>
      <c r="V63" s="206">
        <f t="shared" si="48"/>
        <v>4.0220908715253643</v>
      </c>
      <c r="W63" s="28">
        <v>1594743.75</v>
      </c>
      <c r="X63" s="206">
        <f t="shared" si="49"/>
        <v>4.0496490190292631</v>
      </c>
      <c r="Y63" s="28">
        <v>2871068.55</v>
      </c>
      <c r="Z63" s="205">
        <f t="shared" si="50"/>
        <v>7.4777178743098709</v>
      </c>
      <c r="AA63" s="25"/>
    </row>
    <row r="64" spans="1:27" ht="17.25" customHeight="1" x14ac:dyDescent="0.25">
      <c r="A64" s="24" t="s">
        <v>67</v>
      </c>
      <c r="B64" s="25">
        <v>500000</v>
      </c>
      <c r="C64" s="26">
        <f>C98</f>
        <v>2464833.13</v>
      </c>
      <c r="D64" s="86">
        <f t="shared" si="44"/>
        <v>7.4391904411386731</v>
      </c>
      <c r="E64" s="26">
        <v>360000</v>
      </c>
      <c r="F64" s="86">
        <f t="shared" si="39"/>
        <v>0.99092619808130844</v>
      </c>
      <c r="G64" s="26">
        <v>4337333.46</v>
      </c>
      <c r="H64" s="86">
        <f t="shared" si="40"/>
        <v>11.494054283525262</v>
      </c>
      <c r="I64" s="26">
        <v>2245300</v>
      </c>
      <c r="J64" s="86">
        <f t="shared" si="41"/>
        <v>6.8346045642524222</v>
      </c>
      <c r="K64" s="26">
        <v>1874080</v>
      </c>
      <c r="L64" s="86">
        <f t="shared" si="42"/>
        <v>4.813835525936291</v>
      </c>
      <c r="M64" s="26">
        <v>2481141.11</v>
      </c>
      <c r="N64" s="86">
        <f t="shared" si="43"/>
        <v>7.1592660454411119</v>
      </c>
      <c r="O64" s="28">
        <v>2243752</v>
      </c>
      <c r="P64" s="206">
        <f t="shared" si="45"/>
        <v>5.1760264278310268</v>
      </c>
      <c r="Q64" s="28">
        <v>2755506.21</v>
      </c>
      <c r="R64" s="206">
        <f t="shared" si="46"/>
        <v>7.2088182266314327</v>
      </c>
      <c r="S64" s="28">
        <v>4154297.4</v>
      </c>
      <c r="T64" s="206">
        <f t="shared" si="47"/>
        <v>9.0464866293610449</v>
      </c>
      <c r="U64" s="28">
        <v>2122636.37</v>
      </c>
      <c r="V64" s="206">
        <f t="shared" si="48"/>
        <v>5.3246372200764247</v>
      </c>
      <c r="W64" s="28">
        <v>1887159.38</v>
      </c>
      <c r="X64" s="206">
        <f t="shared" si="49"/>
        <v>4.7922013376562047</v>
      </c>
      <c r="Y64" s="28">
        <v>2742198.88</v>
      </c>
      <c r="Z64" s="205">
        <f t="shared" si="50"/>
        <v>7.142075928451276</v>
      </c>
      <c r="AA64" s="25"/>
    </row>
    <row r="65" spans="1:257" ht="17.25" customHeight="1" x14ac:dyDescent="0.25">
      <c r="A65" s="24" t="s">
        <v>68</v>
      </c>
      <c r="B65" s="25">
        <v>101066.19</v>
      </c>
      <c r="C65" s="26">
        <v>154307.25</v>
      </c>
      <c r="D65" s="86">
        <f t="shared" si="44"/>
        <v>0.46571956747367949</v>
      </c>
      <c r="E65" s="30">
        <v>124686.67</v>
      </c>
      <c r="F65" s="86">
        <f t="shared" si="39"/>
        <v>0.34320913292921873</v>
      </c>
      <c r="G65" s="26">
        <v>98718.78</v>
      </c>
      <c r="H65" s="86">
        <f t="shared" si="40"/>
        <v>0.26160751221636253</v>
      </c>
      <c r="I65" s="26">
        <v>144406.15</v>
      </c>
      <c r="J65" s="86">
        <f t="shared" si="41"/>
        <v>0.43956662000450719</v>
      </c>
      <c r="K65" s="26">
        <v>105962.5</v>
      </c>
      <c r="L65" s="86">
        <f t="shared" si="42"/>
        <v>0.27217944106816372</v>
      </c>
      <c r="M65" s="30">
        <v>126366.22</v>
      </c>
      <c r="N65" s="86">
        <f t="shared" si="43"/>
        <v>0.3646263344275254</v>
      </c>
      <c r="O65" s="28">
        <v>89159.99</v>
      </c>
      <c r="P65" s="206">
        <f t="shared" si="45"/>
        <v>0.20567980086263996</v>
      </c>
      <c r="Q65" s="28">
        <v>152511.12</v>
      </c>
      <c r="R65" s="206">
        <f t="shared" si="46"/>
        <v>0.3989920028596029</v>
      </c>
      <c r="S65" s="28">
        <v>139999.75</v>
      </c>
      <c r="T65" s="206">
        <f t="shared" si="47"/>
        <v>0.30486644179323535</v>
      </c>
      <c r="U65" s="28">
        <v>151582.75</v>
      </c>
      <c r="V65" s="206">
        <f t="shared" si="48"/>
        <v>0.38024560587904166</v>
      </c>
      <c r="W65" s="28">
        <v>133974.91</v>
      </c>
      <c r="X65" s="206">
        <f t="shared" si="49"/>
        <v>0.34021225219163503</v>
      </c>
      <c r="Y65" s="28">
        <v>221307.54</v>
      </c>
      <c r="Z65" s="205">
        <f t="shared" si="50"/>
        <v>0.57639701691467693</v>
      </c>
      <c r="AA65" s="25"/>
    </row>
    <row r="66" spans="1:257" ht="17.25" customHeight="1" x14ac:dyDescent="0.25">
      <c r="A66" s="132" t="s">
        <v>69</v>
      </c>
      <c r="B66" s="25">
        <f>29990.58+307.82</f>
        <v>30298.400000000001</v>
      </c>
      <c r="C66" s="26">
        <v>50544.12</v>
      </c>
      <c r="D66" s="86">
        <f t="shared" si="44"/>
        <v>0.15254879926081083</v>
      </c>
      <c r="E66" s="30">
        <v>49237.32</v>
      </c>
      <c r="F66" s="86">
        <f t="shared" si="39"/>
        <v>0.13552930642031324</v>
      </c>
      <c r="G66" s="26">
        <v>44266.26</v>
      </c>
      <c r="H66" s="86">
        <f t="shared" si="40"/>
        <v>0.11730681997612491</v>
      </c>
      <c r="I66" s="26">
        <v>42606.45</v>
      </c>
      <c r="J66" s="86">
        <f t="shared" si="41"/>
        <v>0.1296923518623759</v>
      </c>
      <c r="K66" s="26">
        <v>41543.96</v>
      </c>
      <c r="L66" s="86">
        <f t="shared" si="42"/>
        <v>0.10671144803641053</v>
      </c>
      <c r="M66" s="30">
        <v>4688.54</v>
      </c>
      <c r="N66" s="86">
        <f t="shared" si="43"/>
        <v>1.3528656266024494E-2</v>
      </c>
      <c r="O66" s="28">
        <v>91686.76</v>
      </c>
      <c r="P66" s="206">
        <f t="shared" si="45"/>
        <v>0.21150871078541689</v>
      </c>
      <c r="Q66" s="28">
        <v>61419.4</v>
      </c>
      <c r="R66" s="206">
        <f t="shared" si="46"/>
        <v>0.16068237791732889</v>
      </c>
      <c r="S66" s="28">
        <v>48496.36</v>
      </c>
      <c r="T66" s="206">
        <f t="shared" si="47"/>
        <v>0.1056067079628627</v>
      </c>
      <c r="U66" s="28">
        <v>50960.32</v>
      </c>
      <c r="V66" s="206">
        <f t="shared" si="48"/>
        <v>0.12783405601356251</v>
      </c>
      <c r="W66" s="28">
        <v>48040.1</v>
      </c>
      <c r="X66" s="206">
        <f t="shared" si="49"/>
        <v>0.12199172678310713</v>
      </c>
      <c r="Y66" s="28">
        <v>48400.1</v>
      </c>
      <c r="Z66" s="205">
        <f t="shared" si="50"/>
        <v>0.12605839483992301</v>
      </c>
      <c r="AA66" s="25"/>
    </row>
    <row r="67" spans="1:257" ht="17.25" customHeight="1" x14ac:dyDescent="0.25">
      <c r="A67" s="132" t="s">
        <v>70</v>
      </c>
      <c r="B67" s="25">
        <v>0</v>
      </c>
      <c r="C67" s="26">
        <v>0</v>
      </c>
      <c r="D67" s="86">
        <f t="shared" si="44"/>
        <v>0</v>
      </c>
      <c r="E67" s="30">
        <v>0</v>
      </c>
      <c r="F67" s="86">
        <f t="shared" si="39"/>
        <v>0</v>
      </c>
      <c r="G67" s="26">
        <v>0</v>
      </c>
      <c r="H67" s="86">
        <f t="shared" si="40"/>
        <v>0</v>
      </c>
      <c r="I67" s="26">
        <v>0</v>
      </c>
      <c r="J67" s="86">
        <f t="shared" si="41"/>
        <v>0</v>
      </c>
      <c r="K67" s="26">
        <v>0</v>
      </c>
      <c r="L67" s="86">
        <f t="shared" si="42"/>
        <v>0</v>
      </c>
      <c r="M67" s="30">
        <v>0</v>
      </c>
      <c r="N67" s="86">
        <f t="shared" si="43"/>
        <v>0</v>
      </c>
      <c r="O67" s="28">
        <v>0</v>
      </c>
      <c r="P67" s="206">
        <f t="shared" si="45"/>
        <v>0</v>
      </c>
      <c r="Q67" s="28">
        <v>0</v>
      </c>
      <c r="R67" s="206">
        <f t="shared" si="46"/>
        <v>0</v>
      </c>
      <c r="S67" s="28">
        <v>0</v>
      </c>
      <c r="T67" s="206">
        <f t="shared" si="47"/>
        <v>0</v>
      </c>
      <c r="U67" s="28">
        <v>0</v>
      </c>
      <c r="V67" s="206">
        <f t="shared" si="48"/>
        <v>0</v>
      </c>
      <c r="W67" s="28">
        <v>0</v>
      </c>
      <c r="X67" s="206">
        <f t="shared" si="49"/>
        <v>0</v>
      </c>
      <c r="Y67" s="28">
        <v>0</v>
      </c>
      <c r="Z67" s="205">
        <f t="shared" si="50"/>
        <v>0</v>
      </c>
      <c r="AA67" s="25"/>
    </row>
    <row r="68" spans="1:257" ht="17.25" customHeight="1" x14ac:dyDescent="0.25">
      <c r="A68" s="132" t="s">
        <v>71</v>
      </c>
      <c r="B68" s="25">
        <v>0</v>
      </c>
      <c r="C68" s="26">
        <v>0</v>
      </c>
      <c r="D68" s="86">
        <f t="shared" si="44"/>
        <v>0</v>
      </c>
      <c r="E68" s="30">
        <v>0</v>
      </c>
      <c r="F68" s="86">
        <f t="shared" si="39"/>
        <v>0</v>
      </c>
      <c r="G68" s="26">
        <v>0</v>
      </c>
      <c r="H68" s="86">
        <f t="shared" si="40"/>
        <v>0</v>
      </c>
      <c r="I68" s="26">
        <v>0</v>
      </c>
      <c r="J68" s="86">
        <f t="shared" si="41"/>
        <v>0</v>
      </c>
      <c r="K68" s="26">
        <v>0</v>
      </c>
      <c r="L68" s="86">
        <f t="shared" si="42"/>
        <v>0</v>
      </c>
      <c r="M68" s="30">
        <v>0</v>
      </c>
      <c r="N68" s="86">
        <f t="shared" si="43"/>
        <v>0</v>
      </c>
      <c r="O68" s="28">
        <v>0</v>
      </c>
      <c r="P68" s="206">
        <f t="shared" si="45"/>
        <v>0</v>
      </c>
      <c r="Q68" s="28">
        <v>0</v>
      </c>
      <c r="R68" s="206">
        <f t="shared" si="46"/>
        <v>0</v>
      </c>
      <c r="S68" s="28">
        <v>0</v>
      </c>
      <c r="T68" s="206">
        <f t="shared" si="47"/>
        <v>0</v>
      </c>
      <c r="U68" s="28">
        <v>0</v>
      </c>
      <c r="V68" s="206">
        <f t="shared" si="48"/>
        <v>0</v>
      </c>
      <c r="W68" s="28">
        <v>0</v>
      </c>
      <c r="X68" s="206">
        <f t="shared" si="49"/>
        <v>0</v>
      </c>
      <c r="Y68" s="28">
        <v>197.98</v>
      </c>
      <c r="Z68" s="205">
        <f t="shared" si="50"/>
        <v>5.1564027781777219E-4</v>
      </c>
      <c r="AA68" s="25"/>
    </row>
    <row r="69" spans="1:257" ht="17.25" customHeight="1" x14ac:dyDescent="0.25">
      <c r="A69" s="132" t="s">
        <v>72</v>
      </c>
      <c r="B69" s="25">
        <v>191177.71</v>
      </c>
      <c r="C69" s="26">
        <v>217504.06</v>
      </c>
      <c r="D69" s="86">
        <f t="shared" si="44"/>
        <v>0.65645584862000472</v>
      </c>
      <c r="E69" s="30">
        <v>219502.38</v>
      </c>
      <c r="F69" s="86">
        <f t="shared" si="39"/>
        <v>0.60419627467555181</v>
      </c>
      <c r="G69" s="26">
        <v>80694.06</v>
      </c>
      <c r="H69" s="86">
        <f t="shared" si="40"/>
        <v>0.2138415029768185</v>
      </c>
      <c r="I69" s="26">
        <v>364648.06</v>
      </c>
      <c r="J69" s="86">
        <f t="shared" si="41"/>
        <v>1.1099742997469342</v>
      </c>
      <c r="K69" s="26">
        <v>224470.65</v>
      </c>
      <c r="L69" s="86">
        <f t="shared" si="42"/>
        <v>0.57658413168061717</v>
      </c>
      <c r="M69" s="30">
        <v>226175.63</v>
      </c>
      <c r="N69" s="86">
        <f t="shared" si="43"/>
        <v>0.65262370674485826</v>
      </c>
      <c r="O69" s="28">
        <v>227660.61</v>
      </c>
      <c r="P69" s="206">
        <f t="shared" si="45"/>
        <v>0.5251816305617254</v>
      </c>
      <c r="Q69" s="28">
        <v>229127.26</v>
      </c>
      <c r="R69" s="206">
        <f t="shared" si="46"/>
        <v>0.59943133574216079</v>
      </c>
      <c r="S69" s="28">
        <v>230593.91</v>
      </c>
      <c r="T69" s="206">
        <f t="shared" si="47"/>
        <v>0.50214621698174144</v>
      </c>
      <c r="U69" s="28">
        <v>231767.23</v>
      </c>
      <c r="V69" s="206">
        <f t="shared" si="48"/>
        <v>0.58138852075356329</v>
      </c>
      <c r="W69" s="28">
        <v>232940.55</v>
      </c>
      <c r="X69" s="206">
        <f t="shared" si="49"/>
        <v>0.59152291382213407</v>
      </c>
      <c r="Y69" s="28">
        <v>233985.54</v>
      </c>
      <c r="Z69" s="205">
        <f t="shared" si="50"/>
        <v>0.60941695550531083</v>
      </c>
      <c r="AA69" s="25"/>
    </row>
    <row r="70" spans="1:257" ht="17.25" customHeight="1" x14ac:dyDescent="0.25">
      <c r="A70" s="132" t="s">
        <v>73</v>
      </c>
      <c r="B70" s="25">
        <v>0</v>
      </c>
      <c r="C70" s="26">
        <v>0</v>
      </c>
      <c r="D70" s="86">
        <f t="shared" si="44"/>
        <v>0</v>
      </c>
      <c r="E70" s="30">
        <v>0</v>
      </c>
      <c r="F70" s="86">
        <f t="shared" si="39"/>
        <v>0</v>
      </c>
      <c r="G70" s="26">
        <v>0</v>
      </c>
      <c r="H70" s="86">
        <f t="shared" si="40"/>
        <v>0</v>
      </c>
      <c r="I70" s="26">
        <v>0</v>
      </c>
      <c r="J70" s="86">
        <f t="shared" si="41"/>
        <v>0</v>
      </c>
      <c r="K70" s="26">
        <v>0</v>
      </c>
      <c r="L70" s="86">
        <f t="shared" si="42"/>
        <v>0</v>
      </c>
      <c r="M70" s="30">
        <v>0</v>
      </c>
      <c r="N70" s="86">
        <f t="shared" si="43"/>
        <v>0</v>
      </c>
      <c r="O70" s="28">
        <v>0</v>
      </c>
      <c r="P70" s="206">
        <f t="shared" si="45"/>
        <v>0</v>
      </c>
      <c r="Q70" s="28">
        <v>0</v>
      </c>
      <c r="R70" s="206">
        <f t="shared" si="46"/>
        <v>0</v>
      </c>
      <c r="S70" s="28">
        <v>0</v>
      </c>
      <c r="T70" s="206">
        <f t="shared" si="47"/>
        <v>0</v>
      </c>
      <c r="U70" s="28">
        <v>0</v>
      </c>
      <c r="V70" s="206">
        <f t="shared" si="48"/>
        <v>0</v>
      </c>
      <c r="W70" s="28">
        <v>0</v>
      </c>
      <c r="X70" s="206">
        <f t="shared" si="49"/>
        <v>0</v>
      </c>
      <c r="Y70" s="28">
        <v>65.989999999999995</v>
      </c>
      <c r="Z70" s="205">
        <f t="shared" si="50"/>
        <v>1.7187141091622781E-4</v>
      </c>
      <c r="AA70" s="25"/>
    </row>
    <row r="71" spans="1:257" ht="17.25" customHeight="1" x14ac:dyDescent="0.25">
      <c r="A71" s="132" t="s">
        <v>74</v>
      </c>
      <c r="B71" s="25">
        <v>0</v>
      </c>
      <c r="C71" s="26">
        <v>0</v>
      </c>
      <c r="D71" s="86">
        <f t="shared" si="44"/>
        <v>0</v>
      </c>
      <c r="E71" s="30">
        <v>0</v>
      </c>
      <c r="F71" s="86">
        <f t="shared" si="39"/>
        <v>0</v>
      </c>
      <c r="G71" s="26">
        <v>0</v>
      </c>
      <c r="H71" s="86">
        <f t="shared" si="40"/>
        <v>0</v>
      </c>
      <c r="I71" s="26">
        <v>0</v>
      </c>
      <c r="J71" s="86">
        <f t="shared" si="41"/>
        <v>0</v>
      </c>
      <c r="K71" s="26">
        <v>0</v>
      </c>
      <c r="L71" s="86">
        <f t="shared" si="42"/>
        <v>0</v>
      </c>
      <c r="M71" s="30">
        <v>0</v>
      </c>
      <c r="N71" s="86">
        <f t="shared" si="43"/>
        <v>0</v>
      </c>
      <c r="O71" s="28">
        <v>0</v>
      </c>
      <c r="P71" s="206">
        <f t="shared" si="45"/>
        <v>0</v>
      </c>
      <c r="Q71" s="28">
        <v>0</v>
      </c>
      <c r="R71" s="206">
        <f t="shared" si="46"/>
        <v>0</v>
      </c>
      <c r="S71" s="28">
        <v>0</v>
      </c>
      <c r="T71" s="206">
        <f t="shared" si="47"/>
        <v>0</v>
      </c>
      <c r="U71" s="28">
        <v>0</v>
      </c>
      <c r="V71" s="206">
        <f t="shared" si="48"/>
        <v>0</v>
      </c>
      <c r="W71" s="28">
        <v>0</v>
      </c>
      <c r="X71" s="206">
        <f t="shared" si="49"/>
        <v>0</v>
      </c>
      <c r="Y71" s="28">
        <v>0</v>
      </c>
      <c r="Z71" s="205">
        <f t="shared" si="50"/>
        <v>0</v>
      </c>
      <c r="AA71" s="25"/>
    </row>
    <row r="72" spans="1:257" ht="17.25" customHeight="1" x14ac:dyDescent="0.25">
      <c r="A72" s="132" t="s">
        <v>75</v>
      </c>
      <c r="B72" s="25">
        <v>37852.33</v>
      </c>
      <c r="C72" s="26">
        <v>43064.72</v>
      </c>
      <c r="D72" s="86">
        <f t="shared" si="44"/>
        <v>0.12997498673442184</v>
      </c>
      <c r="E72" s="30">
        <v>43460.37</v>
      </c>
      <c r="F72" s="86">
        <f t="shared" si="39"/>
        <v>0.11962783114251932</v>
      </c>
      <c r="G72" s="26">
        <v>43776.17</v>
      </c>
      <c r="H72" s="86">
        <f t="shared" si="40"/>
        <v>0.11600806784748113</v>
      </c>
      <c r="I72" s="26">
        <v>44157.31</v>
      </c>
      <c r="J72" s="86">
        <f t="shared" si="41"/>
        <v>0.13441310848042984</v>
      </c>
      <c r="K72" s="26">
        <v>44444.07</v>
      </c>
      <c r="L72" s="86">
        <f t="shared" si="42"/>
        <v>0.1141607845359853</v>
      </c>
      <c r="M72" s="30">
        <v>44781.65</v>
      </c>
      <c r="N72" s="86">
        <f t="shared" si="43"/>
        <v>0.12921624852841521</v>
      </c>
      <c r="O72" s="28">
        <v>45075.67</v>
      </c>
      <c r="P72" s="206">
        <f t="shared" si="45"/>
        <v>0.10398335429770768</v>
      </c>
      <c r="Q72" s="28">
        <v>45366.05</v>
      </c>
      <c r="R72" s="206">
        <f t="shared" si="46"/>
        <v>0.11868440249687294</v>
      </c>
      <c r="S72" s="28">
        <v>45656.45</v>
      </c>
      <c r="T72" s="206">
        <f t="shared" si="47"/>
        <v>9.9422459371611455E-2</v>
      </c>
      <c r="U72" s="28">
        <v>45888.75</v>
      </c>
      <c r="V72" s="206">
        <f t="shared" si="48"/>
        <v>0.1151120133839891</v>
      </c>
      <c r="W72" s="28">
        <v>46121.07</v>
      </c>
      <c r="X72" s="206">
        <f t="shared" si="49"/>
        <v>0.11711859405755938</v>
      </c>
      <c r="Y72" s="28">
        <v>46327.97</v>
      </c>
      <c r="Z72" s="205">
        <f t="shared" si="50"/>
        <v>0.12066151793884945</v>
      </c>
      <c r="AA72" s="25"/>
    </row>
    <row r="73" spans="1:257" ht="17.25" customHeight="1" x14ac:dyDescent="0.25">
      <c r="A73" s="132" t="s">
        <v>76</v>
      </c>
      <c r="B73" s="25">
        <v>20952.3</v>
      </c>
      <c r="C73" s="26">
        <v>23651.3</v>
      </c>
      <c r="D73" s="86">
        <f t="shared" si="44"/>
        <v>7.1382732866992538E-2</v>
      </c>
      <c r="E73" s="30">
        <v>23855.52</v>
      </c>
      <c r="F73" s="86">
        <f t="shared" si="39"/>
        <v>6.5664054824590604E-2</v>
      </c>
      <c r="G73" s="26">
        <v>24018.19</v>
      </c>
      <c r="H73" s="86">
        <f t="shared" si="40"/>
        <v>6.3648871408661212E-2</v>
      </c>
      <c r="I73" s="26">
        <v>24216.02</v>
      </c>
      <c r="J73" s="86">
        <f t="shared" si="41"/>
        <v>7.3712608925323095E-2</v>
      </c>
      <c r="K73" s="26">
        <v>24363.93</v>
      </c>
      <c r="L73" s="86">
        <f t="shared" si="42"/>
        <v>6.2582147926142417E-2</v>
      </c>
      <c r="M73" s="30">
        <v>24538.26</v>
      </c>
      <c r="N73" s="86">
        <f t="shared" si="43"/>
        <v>7.0804490290439712E-2</v>
      </c>
      <c r="O73" s="28">
        <v>24690.37</v>
      </c>
      <c r="P73" s="206">
        <f t="shared" si="45"/>
        <v>5.6957278537434777E-2</v>
      </c>
      <c r="Q73" s="28">
        <v>24840.41</v>
      </c>
      <c r="R73" s="206">
        <f t="shared" si="46"/>
        <v>6.4986244529275691E-2</v>
      </c>
      <c r="S73" s="28">
        <v>24991.27</v>
      </c>
      <c r="T73" s="206">
        <f t="shared" si="47"/>
        <v>5.4421522615533451E-2</v>
      </c>
      <c r="U73" s="28">
        <v>25111.32</v>
      </c>
      <c r="V73" s="206">
        <f t="shared" si="48"/>
        <v>6.2991792191542217E-2</v>
      </c>
      <c r="W73" s="28">
        <v>25232.41</v>
      </c>
      <c r="X73" s="206">
        <f t="shared" si="49"/>
        <v>6.40744974885427E-2</v>
      </c>
      <c r="Y73" s="28">
        <v>25339.24</v>
      </c>
      <c r="Z73" s="205">
        <f t="shared" si="50"/>
        <v>6.5996225645475332E-2</v>
      </c>
      <c r="AA73" s="25"/>
    </row>
    <row r="74" spans="1:257" ht="17.25" customHeight="1" x14ac:dyDescent="0.25">
      <c r="A74" s="24" t="s">
        <v>77</v>
      </c>
      <c r="B74" s="109">
        <v>0</v>
      </c>
      <c r="C74" s="55">
        <v>0</v>
      </c>
      <c r="D74" s="86">
        <f t="shared" si="44"/>
        <v>0</v>
      </c>
      <c r="E74" s="73">
        <v>0</v>
      </c>
      <c r="F74" s="86">
        <f t="shared" si="39"/>
        <v>0</v>
      </c>
      <c r="G74" s="55">
        <v>0</v>
      </c>
      <c r="H74" s="86">
        <f t="shared" si="40"/>
        <v>0</v>
      </c>
      <c r="I74" s="71">
        <v>0</v>
      </c>
      <c r="J74" s="86">
        <f t="shared" si="41"/>
        <v>0</v>
      </c>
      <c r="K74" s="71">
        <v>0</v>
      </c>
      <c r="L74" s="86">
        <f t="shared" si="42"/>
        <v>0</v>
      </c>
      <c r="M74" s="68">
        <v>0</v>
      </c>
      <c r="N74" s="86">
        <f t="shared" si="43"/>
        <v>0</v>
      </c>
      <c r="O74" s="55">
        <v>0</v>
      </c>
      <c r="P74" s="206">
        <f t="shared" si="45"/>
        <v>0</v>
      </c>
      <c r="Q74" s="62">
        <v>0</v>
      </c>
      <c r="R74" s="206">
        <f t="shared" si="46"/>
        <v>0</v>
      </c>
      <c r="S74" s="62">
        <v>0</v>
      </c>
      <c r="T74" s="206">
        <f t="shared" si="47"/>
        <v>0</v>
      </c>
      <c r="U74" s="55">
        <v>0</v>
      </c>
      <c r="V74" s="206">
        <f t="shared" si="48"/>
        <v>0</v>
      </c>
      <c r="W74" s="237">
        <v>0</v>
      </c>
      <c r="X74" s="206">
        <f t="shared" si="49"/>
        <v>0</v>
      </c>
      <c r="Y74" s="238">
        <v>0</v>
      </c>
      <c r="Z74" s="205">
        <f t="shared" si="50"/>
        <v>0</v>
      </c>
      <c r="AA74" s="25"/>
      <c r="AC74" s="65"/>
    </row>
    <row r="75" spans="1:257" ht="17.25" customHeight="1" x14ac:dyDescent="0.25">
      <c r="A75" s="24" t="s">
        <v>78</v>
      </c>
      <c r="B75" s="109"/>
      <c r="C75" s="55">
        <v>6727.11</v>
      </c>
      <c r="D75" s="86">
        <f t="shared" si="44"/>
        <v>2.0303302401849972E-2</v>
      </c>
      <c r="E75" s="73">
        <v>17435.61</v>
      </c>
      <c r="F75" s="86">
        <f t="shared" si="39"/>
        <v>4.7992785357023456E-2</v>
      </c>
      <c r="G75" s="55">
        <v>2745.76</v>
      </c>
      <c r="H75" s="86">
        <f t="shared" si="40"/>
        <v>7.2763403553325881E-3</v>
      </c>
      <c r="I75" s="71">
        <v>5039.1000000000004</v>
      </c>
      <c r="J75" s="86">
        <f t="shared" si="41"/>
        <v>1.5338821475849279E-2</v>
      </c>
      <c r="K75" s="71">
        <v>0</v>
      </c>
      <c r="L75" s="86">
        <f t="shared" si="42"/>
        <v>0</v>
      </c>
      <c r="M75" s="68">
        <v>1333.33</v>
      </c>
      <c r="N75" s="86">
        <f t="shared" si="43"/>
        <v>3.8472879103470248E-3</v>
      </c>
      <c r="O75" s="55">
        <v>0</v>
      </c>
      <c r="P75" s="206">
        <f t="shared" si="45"/>
        <v>0</v>
      </c>
      <c r="Q75" s="62">
        <v>0</v>
      </c>
      <c r="R75" s="206">
        <f t="shared" si="46"/>
        <v>0</v>
      </c>
      <c r="S75" s="62">
        <v>3406.24</v>
      </c>
      <c r="T75" s="206">
        <f t="shared" si="47"/>
        <v>7.4175008790643556E-3</v>
      </c>
      <c r="U75" s="55">
        <v>0</v>
      </c>
      <c r="V75" s="206">
        <f t="shared" si="48"/>
        <v>0</v>
      </c>
      <c r="W75" s="237">
        <v>0</v>
      </c>
      <c r="X75" s="206">
        <f t="shared" si="49"/>
        <v>0</v>
      </c>
      <c r="Y75" s="237">
        <v>0</v>
      </c>
      <c r="Z75" s="205">
        <f t="shared" si="50"/>
        <v>0</v>
      </c>
      <c r="AA75" s="25"/>
      <c r="AC75" s="65"/>
    </row>
    <row r="76" spans="1:257" ht="17.25" customHeight="1" x14ac:dyDescent="0.25">
      <c r="A76" s="24" t="s">
        <v>79</v>
      </c>
      <c r="B76" s="109"/>
      <c r="C76" s="55"/>
      <c r="D76" s="86"/>
      <c r="E76" s="73"/>
      <c r="F76" s="86"/>
      <c r="G76" s="55">
        <v>17640</v>
      </c>
      <c r="H76" s="86">
        <f t="shared" si="40"/>
        <v>4.6746490541076734E-2</v>
      </c>
      <c r="I76" s="71">
        <v>0</v>
      </c>
      <c r="J76" s="86">
        <f t="shared" si="41"/>
        <v>0</v>
      </c>
      <c r="K76" s="71">
        <v>0</v>
      </c>
      <c r="L76" s="86">
        <f t="shared" si="42"/>
        <v>0</v>
      </c>
      <c r="M76" s="68">
        <v>0</v>
      </c>
      <c r="N76" s="86">
        <f t="shared" si="43"/>
        <v>0</v>
      </c>
      <c r="O76" s="55">
        <v>0</v>
      </c>
      <c r="P76" s="206">
        <f t="shared" si="45"/>
        <v>0</v>
      </c>
      <c r="Q76" s="62">
        <v>0</v>
      </c>
      <c r="R76" s="206">
        <f t="shared" si="46"/>
        <v>0</v>
      </c>
      <c r="S76" s="62">
        <v>0</v>
      </c>
      <c r="T76" s="206">
        <f t="shared" si="47"/>
        <v>0</v>
      </c>
      <c r="U76" s="55">
        <v>0</v>
      </c>
      <c r="V76" s="206">
        <f t="shared" si="48"/>
        <v>0</v>
      </c>
      <c r="W76" s="237">
        <v>0</v>
      </c>
      <c r="X76" s="206">
        <f t="shared" si="49"/>
        <v>0</v>
      </c>
      <c r="Y76" s="237">
        <v>0</v>
      </c>
      <c r="Z76" s="205">
        <f t="shared" si="50"/>
        <v>0</v>
      </c>
      <c r="AA76" s="25"/>
      <c r="AC76" s="65"/>
    </row>
    <row r="77" spans="1:257" ht="17.25" customHeight="1" x14ac:dyDescent="0.25">
      <c r="A77" s="24" t="s">
        <v>135</v>
      </c>
      <c r="B77" s="109"/>
      <c r="C77" s="55"/>
      <c r="D77" s="86"/>
      <c r="E77" s="73"/>
      <c r="F77" s="86"/>
      <c r="G77" s="55"/>
      <c r="H77" s="86"/>
      <c r="I77" s="71"/>
      <c r="J77" s="86"/>
      <c r="K77" s="71"/>
      <c r="L77" s="86"/>
      <c r="M77" s="68"/>
      <c r="N77" s="86"/>
      <c r="O77" s="55"/>
      <c r="P77" s="206"/>
      <c r="Q77" s="62"/>
      <c r="R77" s="206"/>
      <c r="S77" s="62">
        <v>3208.35</v>
      </c>
      <c r="T77" s="206">
        <f t="shared" si="47"/>
        <v>6.9865713940726803E-3</v>
      </c>
      <c r="U77" s="55">
        <v>0</v>
      </c>
      <c r="V77" s="206">
        <f t="shared" si="48"/>
        <v>0</v>
      </c>
      <c r="W77" s="238">
        <v>6416.7</v>
      </c>
      <c r="X77" s="206">
        <f t="shared" si="49"/>
        <v>1.6294393917772102E-2</v>
      </c>
      <c r="Y77" s="238">
        <v>6416.7</v>
      </c>
      <c r="Z77" s="205">
        <f t="shared" si="50"/>
        <v>1.6712339482136067E-2</v>
      </c>
      <c r="AA77" s="34"/>
      <c r="AB77" s="220"/>
      <c r="AC77" s="65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  <c r="DK77" s="220"/>
      <c r="DL77" s="220"/>
      <c r="DM77" s="220"/>
      <c r="DN77" s="220"/>
      <c r="DO77" s="220"/>
      <c r="DP77" s="220"/>
      <c r="DQ77" s="220"/>
      <c r="DR77" s="220"/>
      <c r="DS77" s="220"/>
      <c r="DT77" s="220"/>
      <c r="DU77" s="220"/>
      <c r="DV77" s="220"/>
      <c r="DW77" s="220"/>
      <c r="DX77" s="220"/>
      <c r="DY77" s="220"/>
      <c r="DZ77" s="220"/>
      <c r="EA77" s="220"/>
      <c r="EB77" s="220"/>
      <c r="EC77" s="220"/>
      <c r="ED77" s="220"/>
      <c r="EE77" s="220"/>
      <c r="EF77" s="220"/>
      <c r="EG77" s="220"/>
      <c r="EH77" s="220"/>
      <c r="EI77" s="220"/>
      <c r="EJ77" s="220"/>
      <c r="EK77" s="220"/>
      <c r="EL77" s="220"/>
      <c r="EM77" s="220"/>
      <c r="EN77" s="220"/>
      <c r="EO77" s="220"/>
      <c r="EP77" s="220"/>
      <c r="EQ77" s="220"/>
      <c r="ER77" s="220"/>
      <c r="ES77" s="220"/>
      <c r="ET77" s="220"/>
      <c r="EU77" s="220"/>
      <c r="EV77" s="220"/>
      <c r="EW77" s="220"/>
      <c r="EX77" s="220"/>
      <c r="EY77" s="220"/>
      <c r="EZ77" s="220"/>
      <c r="FA77" s="220"/>
      <c r="FB77" s="220"/>
      <c r="FC77" s="220"/>
      <c r="FD77" s="220"/>
      <c r="FE77" s="220"/>
      <c r="FF77" s="220"/>
      <c r="FG77" s="220"/>
      <c r="FH77" s="220"/>
      <c r="FI77" s="220"/>
      <c r="FJ77" s="220"/>
      <c r="FK77" s="220"/>
      <c r="FL77" s="220"/>
      <c r="FM77" s="220"/>
      <c r="FN77" s="220"/>
      <c r="FO77" s="220"/>
      <c r="FP77" s="220"/>
      <c r="FQ77" s="220"/>
      <c r="FR77" s="220"/>
      <c r="FS77" s="220"/>
      <c r="FT77" s="220"/>
      <c r="FU77" s="220"/>
      <c r="FV77" s="220"/>
      <c r="FW77" s="220"/>
      <c r="FX77" s="220"/>
      <c r="FY77" s="220"/>
      <c r="FZ77" s="220"/>
      <c r="GA77" s="220"/>
      <c r="GB77" s="220"/>
      <c r="GC77" s="220"/>
      <c r="GD77" s="220"/>
      <c r="GE77" s="220"/>
      <c r="GF77" s="220"/>
      <c r="GG77" s="220"/>
      <c r="GH77" s="220"/>
      <c r="GI77" s="220"/>
      <c r="GJ77" s="220"/>
      <c r="GK77" s="220"/>
      <c r="GL77" s="220"/>
      <c r="GM77" s="220"/>
      <c r="GN77" s="220"/>
      <c r="GO77" s="220"/>
      <c r="GP77" s="220"/>
      <c r="GQ77" s="220"/>
      <c r="GR77" s="220"/>
      <c r="GS77" s="220"/>
      <c r="GT77" s="220"/>
      <c r="GU77" s="220"/>
      <c r="GV77" s="220"/>
      <c r="GW77" s="220"/>
      <c r="GX77" s="220"/>
      <c r="GY77" s="220"/>
      <c r="GZ77" s="220"/>
      <c r="HA77" s="220"/>
      <c r="HB77" s="220"/>
      <c r="HC77" s="220"/>
      <c r="HD77" s="220"/>
      <c r="HE77" s="220"/>
      <c r="HF77" s="220"/>
      <c r="HG77" s="220"/>
      <c r="HH77" s="220"/>
      <c r="HI77" s="220"/>
      <c r="HJ77" s="220"/>
      <c r="HK77" s="220"/>
      <c r="HL77" s="220"/>
      <c r="HM77" s="220"/>
      <c r="HN77" s="220"/>
      <c r="HO77" s="220"/>
      <c r="HP77" s="220"/>
      <c r="HQ77" s="220"/>
      <c r="HR77" s="220"/>
      <c r="HS77" s="220"/>
      <c r="HT77" s="220"/>
      <c r="HU77" s="220"/>
      <c r="HV77" s="220"/>
      <c r="HW77" s="220"/>
      <c r="HX77" s="220"/>
      <c r="HY77" s="220"/>
      <c r="HZ77" s="220"/>
      <c r="IA77" s="220"/>
      <c r="IB77" s="220"/>
      <c r="IC77" s="220"/>
      <c r="ID77" s="220"/>
      <c r="IE77" s="220"/>
      <c r="IF77" s="220"/>
      <c r="IG77" s="220"/>
      <c r="IH77" s="220"/>
      <c r="II77" s="220"/>
      <c r="IJ77" s="220"/>
      <c r="IK77" s="220"/>
      <c r="IL77" s="220"/>
      <c r="IM77" s="220"/>
      <c r="IN77" s="220"/>
      <c r="IO77" s="220"/>
      <c r="IP77" s="220"/>
      <c r="IQ77" s="220"/>
      <c r="IR77" s="220"/>
      <c r="IS77" s="220"/>
      <c r="IT77" s="220"/>
      <c r="IU77" s="220"/>
      <c r="IV77" s="220"/>
      <c r="IW77" s="220"/>
    </row>
    <row r="78" spans="1:257" ht="17.25" customHeight="1" x14ac:dyDescent="0.25">
      <c r="A78" s="132"/>
      <c r="B78" s="139"/>
      <c r="C78" s="25"/>
      <c r="D78" s="25"/>
      <c r="E78" s="30"/>
      <c r="F78" s="36"/>
      <c r="G78" s="26"/>
      <c r="H78" s="25"/>
      <c r="I78" s="25"/>
      <c r="J78" s="25"/>
      <c r="K78" s="25"/>
      <c r="L78" s="25"/>
      <c r="M78" s="36"/>
      <c r="N78" s="36"/>
      <c r="O78" s="25"/>
      <c r="P78" s="25"/>
      <c r="Q78" s="25"/>
      <c r="R78" s="206"/>
      <c r="S78" s="25"/>
      <c r="T78" s="25"/>
      <c r="U78" s="25"/>
      <c r="V78" s="25"/>
      <c r="W78" s="25"/>
      <c r="X78" s="25"/>
      <c r="Y78" s="25"/>
      <c r="Z78" s="25"/>
      <c r="AA78" s="25"/>
    </row>
    <row r="79" spans="1:257" ht="17.25" customHeight="1" x14ac:dyDescent="0.25">
      <c r="A79" s="125" t="s">
        <v>80</v>
      </c>
      <c r="B79" s="126">
        <f>SUM(B80:B83)</f>
        <v>3635358.1700000004</v>
      </c>
      <c r="C79" s="127">
        <f>SUM(C80:C84)</f>
        <v>0</v>
      </c>
      <c r="D79" s="128">
        <f>C79*$D$12/$C$12</f>
        <v>0</v>
      </c>
      <c r="E79" s="129">
        <f>SUM(E80:E84)</f>
        <v>4922306.32</v>
      </c>
      <c r="F79" s="128">
        <f t="shared" ref="F79:F84" si="51">E79*$F$12/$E$12</f>
        <v>13.549006354081103</v>
      </c>
      <c r="G79" s="129">
        <f>SUM(G80:G84)</f>
        <v>4563041.34</v>
      </c>
      <c r="H79" s="128">
        <f t="shared" ref="H79:H84" si="52">G79*$H$12/$G$12</f>
        <v>12.092186442111798</v>
      </c>
      <c r="I79" s="129">
        <f>SUM(I80:I84)</f>
        <v>4560566.2699999996</v>
      </c>
      <c r="J79" s="128">
        <f t="shared" ref="J79:J84" si="53">I79*$J$12/$I$12</f>
        <v>13.882183692387494</v>
      </c>
      <c r="K79" s="126">
        <f>SUM(K80:K84)</f>
        <v>4914885.5</v>
      </c>
      <c r="L79" s="128">
        <f t="shared" ref="L79:L84" si="54">K79*$L$12/$K$12</f>
        <v>12.624568015137642</v>
      </c>
      <c r="M79" s="126">
        <f>SUM(M80:M84)</f>
        <v>4721263.4400000004</v>
      </c>
      <c r="N79" s="128">
        <f t="shared" ref="N79:N84" si="55">M79*$N$12/$M$12</f>
        <v>13.62307887340374</v>
      </c>
      <c r="O79" s="126">
        <f>SUM(O80:O83)</f>
        <v>5061651.0599999996</v>
      </c>
      <c r="P79" s="128">
        <f>O79*$P$12/$O$12</f>
        <v>11.676530942376399</v>
      </c>
      <c r="Q79" s="221">
        <f>SUM(Q80:Q84)</f>
        <v>4307757.8</v>
      </c>
      <c r="R79" s="223">
        <f>Q79*$R$12/$Q$12</f>
        <v>11.26974159298074</v>
      </c>
      <c r="S79" s="222">
        <f>SUM(S80:S84)</f>
        <v>5631033.4800000004</v>
      </c>
      <c r="T79" s="226">
        <f>S79*$T$12/$S$12</f>
        <v>12.262258615934526</v>
      </c>
      <c r="U79" s="126">
        <f>SUM(U80:U84)</f>
        <v>5304850.3500000006</v>
      </c>
      <c r="V79" s="128">
        <f>U79*$V$12/$U$12</f>
        <v>13.307226814617076</v>
      </c>
      <c r="W79" s="126">
        <f>SUM(W80:W84)</f>
        <v>5960593.8600000003</v>
      </c>
      <c r="X79" s="128">
        <f>W79*$X$12/$W$12</f>
        <v>15.136170358391967</v>
      </c>
      <c r="Y79" s="126">
        <f>SUM(Y80:Y84)</f>
        <v>6106737.4299999988</v>
      </c>
      <c r="Z79" s="130">
        <f>Y79*$Z$12/$Y$12</f>
        <v>15.905039827080449</v>
      </c>
      <c r="AA79" s="130"/>
    </row>
    <row r="80" spans="1:257" ht="17.25" customHeight="1" x14ac:dyDescent="0.25">
      <c r="A80" s="24" t="s">
        <v>81</v>
      </c>
      <c r="B80" s="25">
        <v>0</v>
      </c>
      <c r="C80" s="140">
        <v>0</v>
      </c>
      <c r="D80" s="131">
        <f>C80*$D$12/$C$12</f>
        <v>0</v>
      </c>
      <c r="E80" s="28">
        <v>0</v>
      </c>
      <c r="F80" s="131">
        <f t="shared" si="51"/>
        <v>0</v>
      </c>
      <c r="G80" s="26">
        <v>0</v>
      </c>
      <c r="H80" s="131">
        <f t="shared" si="52"/>
        <v>0</v>
      </c>
      <c r="I80" s="26">
        <v>0</v>
      </c>
      <c r="J80" s="131">
        <f t="shared" si="53"/>
        <v>0</v>
      </c>
      <c r="K80" s="26">
        <v>0</v>
      </c>
      <c r="L80" s="131">
        <f t="shared" si="54"/>
        <v>0</v>
      </c>
      <c r="M80" s="30">
        <v>0</v>
      </c>
      <c r="N80" s="131">
        <f t="shared" si="55"/>
        <v>0</v>
      </c>
      <c r="O80" s="28">
        <v>0</v>
      </c>
      <c r="P80" s="218">
        <f t="shared" ref="P80:P84" si="56">O80*$P$12/$O$12</f>
        <v>0</v>
      </c>
      <c r="Q80" s="239">
        <v>0</v>
      </c>
      <c r="R80" s="224">
        <f t="shared" ref="R80:R84" si="57">Q80*$R$12/$Q$12</f>
        <v>0</v>
      </c>
      <c r="S80" s="227">
        <v>0</v>
      </c>
      <c r="T80" s="224">
        <f t="shared" ref="T80:T84" si="58">S80*$T$12/$S$12</f>
        <v>0</v>
      </c>
      <c r="U80" s="232">
        <v>0</v>
      </c>
      <c r="V80" s="208">
        <f t="shared" ref="V80:V84" si="59">U80*$V$12/$U$12</f>
        <v>0</v>
      </c>
      <c r="W80" s="28">
        <v>0</v>
      </c>
      <c r="X80" s="208">
        <f t="shared" ref="X80:X84" si="60">W80*$X$12/$W$12</f>
        <v>0</v>
      </c>
      <c r="Y80" s="28">
        <v>0</v>
      </c>
      <c r="Z80" s="244">
        <f>Y80*$Z$12/$Y$12</f>
        <v>0</v>
      </c>
      <c r="AA80" s="25"/>
      <c r="AC80" s="108"/>
    </row>
    <row r="81" spans="1:256" ht="17.25" customHeight="1" x14ac:dyDescent="0.25">
      <c r="A81" s="24" t="s">
        <v>82</v>
      </c>
      <c r="B81" s="36">
        <v>468172.64</v>
      </c>
      <c r="C81" s="26">
        <v>0</v>
      </c>
      <c r="D81" s="131">
        <f>C81*$D$12/$C$12</f>
        <v>0</v>
      </c>
      <c r="E81" s="30">
        <v>623972.17000000004</v>
      </c>
      <c r="F81" s="131">
        <f t="shared" si="51"/>
        <v>1.7175288059073444</v>
      </c>
      <c r="G81" s="26">
        <v>801443.4</v>
      </c>
      <c r="H81" s="131">
        <f t="shared" si="52"/>
        <v>2.1238472968995676</v>
      </c>
      <c r="I81" s="26">
        <v>264428.33</v>
      </c>
      <c r="J81" s="131">
        <f t="shared" si="53"/>
        <v>0.80490939791370675</v>
      </c>
      <c r="K81" s="26">
        <v>605550.46</v>
      </c>
      <c r="L81" s="131">
        <f t="shared" si="54"/>
        <v>1.5554407053567954</v>
      </c>
      <c r="M81" s="30">
        <v>361633.43</v>
      </c>
      <c r="N81" s="131">
        <f t="shared" si="55"/>
        <v>1.0434835511211231</v>
      </c>
      <c r="O81" s="28">
        <v>582446.76</v>
      </c>
      <c r="P81" s="208">
        <f t="shared" si="56"/>
        <v>1.3436243500014955</v>
      </c>
      <c r="Q81" s="239">
        <v>0</v>
      </c>
      <c r="R81" s="224">
        <f t="shared" si="57"/>
        <v>0</v>
      </c>
      <c r="S81" s="228">
        <v>0</v>
      </c>
      <c r="T81" s="224">
        <f t="shared" si="58"/>
        <v>0</v>
      </c>
      <c r="U81" s="233">
        <v>0</v>
      </c>
      <c r="V81" s="208">
        <f t="shared" si="59"/>
        <v>0</v>
      </c>
      <c r="W81" s="28">
        <v>1173420.78</v>
      </c>
      <c r="X81" s="208">
        <f t="shared" si="60"/>
        <v>2.9797528980035524</v>
      </c>
      <c r="Y81" s="30">
        <v>1194652.1499999999</v>
      </c>
      <c r="Z81" s="244">
        <f>Y81*$Z$12/$Y$12</f>
        <v>3.1114797783695258</v>
      </c>
      <c r="AA81" s="25"/>
    </row>
    <row r="82" spans="1:256" ht="17.25" customHeight="1" x14ac:dyDescent="0.25">
      <c r="A82" s="24" t="s">
        <v>83</v>
      </c>
      <c r="B82" s="25">
        <v>100000</v>
      </c>
      <c r="C82" s="26">
        <v>0</v>
      </c>
      <c r="D82" s="131">
        <f>C82*$D$12/$C$12</f>
        <v>0</v>
      </c>
      <c r="E82" s="30">
        <v>0</v>
      </c>
      <c r="F82" s="131">
        <f t="shared" si="51"/>
        <v>0</v>
      </c>
      <c r="G82" s="26">
        <v>0</v>
      </c>
      <c r="H82" s="131">
        <f t="shared" si="52"/>
        <v>0</v>
      </c>
      <c r="I82" s="26">
        <v>0</v>
      </c>
      <c r="J82" s="131">
        <f t="shared" si="53"/>
        <v>0</v>
      </c>
      <c r="K82" s="26">
        <v>0</v>
      </c>
      <c r="L82" s="131">
        <f t="shared" si="54"/>
        <v>0</v>
      </c>
      <c r="M82" s="30">
        <v>0</v>
      </c>
      <c r="N82" s="131">
        <f t="shared" si="55"/>
        <v>0</v>
      </c>
      <c r="O82" s="28">
        <v>362178.27</v>
      </c>
      <c r="P82" s="208">
        <f t="shared" si="56"/>
        <v>0.83549532083141154</v>
      </c>
      <c r="Q82" s="239">
        <v>0</v>
      </c>
      <c r="R82" s="224">
        <f t="shared" si="57"/>
        <v>0</v>
      </c>
      <c r="S82" s="228">
        <v>846849.25</v>
      </c>
      <c r="T82" s="224">
        <f t="shared" si="58"/>
        <v>1.8441169900858396</v>
      </c>
      <c r="U82" s="233">
        <v>519697.96</v>
      </c>
      <c r="V82" s="208">
        <f t="shared" si="59"/>
        <v>1.3036632840762024</v>
      </c>
      <c r="W82" s="28">
        <v>0</v>
      </c>
      <c r="X82" s="208">
        <f t="shared" si="60"/>
        <v>0</v>
      </c>
      <c r="Y82" s="28">
        <v>0</v>
      </c>
      <c r="Z82" s="244">
        <f>Y82*$Z$12/$Y$12</f>
        <v>0</v>
      </c>
      <c r="AA82" s="25"/>
    </row>
    <row r="83" spans="1:256" ht="17.25" customHeight="1" x14ac:dyDescent="0.25">
      <c r="A83" s="24" t="s">
        <v>84</v>
      </c>
      <c r="B83" s="25">
        <f>2570160.49+497025.04</f>
        <v>3067185.5300000003</v>
      </c>
      <c r="C83" s="140" t="s">
        <v>85</v>
      </c>
      <c r="D83" s="131">
        <v>0</v>
      </c>
      <c r="E83" s="28">
        <v>3581951.91</v>
      </c>
      <c r="F83" s="131">
        <f t="shared" si="51"/>
        <v>9.8595832996843917</v>
      </c>
      <c r="G83" s="26">
        <v>3581951.89</v>
      </c>
      <c r="H83" s="131">
        <f t="shared" si="52"/>
        <v>9.4922721170338402</v>
      </c>
      <c r="I83" s="26">
        <v>4117026.03</v>
      </c>
      <c r="J83" s="131">
        <f t="shared" si="53"/>
        <v>12.532064711078267</v>
      </c>
      <c r="K83" s="26">
        <v>4117026.03</v>
      </c>
      <c r="L83" s="131">
        <f t="shared" si="54"/>
        <v>10.575154830326587</v>
      </c>
      <c r="M83" s="30">
        <v>4117026.03</v>
      </c>
      <c r="N83" s="131">
        <f t="shared" si="55"/>
        <v>11.879568052772388</v>
      </c>
      <c r="O83" s="28">
        <v>4117026.03</v>
      </c>
      <c r="P83" s="208">
        <f t="shared" si="56"/>
        <v>9.4974112715434931</v>
      </c>
      <c r="Q83" s="239">
        <v>4117026.03</v>
      </c>
      <c r="R83" s="224">
        <f t="shared" si="57"/>
        <v>10.770758627533649</v>
      </c>
      <c r="S83" s="228">
        <v>4594933.6900000004</v>
      </c>
      <c r="T83" s="224">
        <f t="shared" si="58"/>
        <v>10.006025613232605</v>
      </c>
      <c r="U83" s="234">
        <v>4594882.3600000003</v>
      </c>
      <c r="V83" s="208">
        <f t="shared" si="59"/>
        <v>11.526270811956644</v>
      </c>
      <c r="W83" s="28">
        <v>4594882.3600000003</v>
      </c>
      <c r="X83" s="208">
        <f t="shared" si="60"/>
        <v>11.668119622183104</v>
      </c>
      <c r="Y83" s="28">
        <v>4718153.3099999996</v>
      </c>
      <c r="Z83" s="244">
        <f>Y83*$Z$12/$Y$12</f>
        <v>12.28846289299546</v>
      </c>
      <c r="AA83" s="25"/>
    </row>
    <row r="84" spans="1:256" ht="17.25" customHeight="1" x14ac:dyDescent="0.25">
      <c r="A84" s="24" t="s">
        <v>86</v>
      </c>
      <c r="B84" s="25"/>
      <c r="C84" s="140"/>
      <c r="D84" s="25"/>
      <c r="E84" s="28">
        <v>716382.24</v>
      </c>
      <c r="F84" s="131">
        <f t="shared" si="51"/>
        <v>1.9718942484893651</v>
      </c>
      <c r="G84" s="26">
        <v>179646.05</v>
      </c>
      <c r="H84" s="131">
        <f t="shared" si="52"/>
        <v>0.47606702817838992</v>
      </c>
      <c r="I84" s="26">
        <v>179111.91</v>
      </c>
      <c r="J84" s="131">
        <f t="shared" si="53"/>
        <v>0.54520958339552361</v>
      </c>
      <c r="K84" s="26">
        <v>192309.01</v>
      </c>
      <c r="L84" s="131">
        <f t="shared" si="54"/>
        <v>0.49397247945425887</v>
      </c>
      <c r="M84" s="30">
        <v>242603.98</v>
      </c>
      <c r="N84" s="131">
        <f t="shared" si="55"/>
        <v>0.70002726951022731</v>
      </c>
      <c r="O84" s="28">
        <v>192473.59</v>
      </c>
      <c r="P84" s="208">
        <f t="shared" si="56"/>
        <v>0.44401002806883905</v>
      </c>
      <c r="Q84" s="239">
        <v>190731.77</v>
      </c>
      <c r="R84" s="224">
        <f t="shared" si="57"/>
        <v>0.49898296544709086</v>
      </c>
      <c r="S84" s="228">
        <v>189250.54</v>
      </c>
      <c r="T84" s="224">
        <f t="shared" si="58"/>
        <v>0.41211601261608227</v>
      </c>
      <c r="U84" s="234">
        <v>190270.03</v>
      </c>
      <c r="V84" s="208">
        <f t="shared" si="59"/>
        <v>0.47729271858422834</v>
      </c>
      <c r="W84" s="28">
        <v>192290.72</v>
      </c>
      <c r="X84" s="208">
        <f t="shared" si="60"/>
        <v>0.48829783820531086</v>
      </c>
      <c r="Y84" s="28">
        <v>193931.97</v>
      </c>
      <c r="Z84" s="244">
        <f>Y84*$Z$12/$Y$12</f>
        <v>0.50509715571546554</v>
      </c>
      <c r="AA84" s="25"/>
    </row>
    <row r="85" spans="1:256" ht="17.25" customHeight="1" x14ac:dyDescent="0.25">
      <c r="A85" s="24"/>
      <c r="B85" s="25"/>
      <c r="C85" s="140"/>
      <c r="D85" s="25"/>
      <c r="E85" s="28"/>
      <c r="F85" s="34"/>
      <c r="G85" s="25"/>
      <c r="H85" s="25"/>
      <c r="I85" s="25"/>
      <c r="J85" s="25"/>
      <c r="K85" s="25"/>
      <c r="L85" s="25"/>
      <c r="M85" s="36"/>
      <c r="N85" s="36"/>
      <c r="O85" s="25"/>
      <c r="P85" s="25"/>
      <c r="Q85" s="25"/>
      <c r="R85" s="25"/>
      <c r="S85" s="25"/>
      <c r="T85" s="25"/>
      <c r="U85" s="36"/>
      <c r="V85" s="36"/>
      <c r="W85" s="25"/>
      <c r="X85" s="25"/>
      <c r="Y85" s="25"/>
      <c r="Z85" s="25"/>
      <c r="AA85" s="25"/>
    </row>
    <row r="86" spans="1:256" ht="17.25" customHeight="1" x14ac:dyDescent="0.25">
      <c r="A86" s="24"/>
      <c r="B86" s="25"/>
      <c r="C86" s="25"/>
      <c r="D86" s="25"/>
      <c r="E86" s="28" t="s">
        <v>87</v>
      </c>
      <c r="F86" s="34"/>
      <c r="G86" s="25"/>
      <c r="H86" s="25"/>
      <c r="I86" s="25"/>
      <c r="J86" s="25"/>
      <c r="K86" s="25"/>
      <c r="L86" s="25"/>
      <c r="M86" s="36"/>
      <c r="N86" s="36"/>
      <c r="O86" s="25"/>
      <c r="P86" s="25"/>
      <c r="Q86" s="25"/>
      <c r="R86" s="25"/>
      <c r="S86" s="25"/>
      <c r="T86" s="25"/>
      <c r="U86" s="36"/>
      <c r="V86" s="36"/>
      <c r="W86" s="25"/>
      <c r="X86" s="25"/>
      <c r="Y86" s="25"/>
      <c r="Z86" s="25"/>
      <c r="AA86" s="25"/>
    </row>
    <row r="87" spans="1:256" ht="17.25" customHeight="1" x14ac:dyDescent="0.25">
      <c r="A87" s="141" t="s">
        <v>88</v>
      </c>
      <c r="B87" s="142">
        <v>42339</v>
      </c>
      <c r="C87" s="143" t="s">
        <v>3</v>
      </c>
      <c r="D87" s="143"/>
      <c r="E87" s="143" t="s">
        <v>4</v>
      </c>
      <c r="F87" s="143"/>
      <c r="G87" s="143" t="s">
        <v>5</v>
      </c>
      <c r="H87" s="143"/>
      <c r="I87" s="144" t="s">
        <v>6</v>
      </c>
      <c r="J87" s="144"/>
      <c r="K87" s="144" t="s">
        <v>7</v>
      </c>
      <c r="L87" s="144"/>
      <c r="M87" s="143" t="s">
        <v>8</v>
      </c>
      <c r="N87" s="143"/>
      <c r="O87" s="143" t="s">
        <v>9</v>
      </c>
      <c r="P87" s="143"/>
      <c r="Q87" s="145" t="s">
        <v>10</v>
      </c>
      <c r="R87" s="145"/>
      <c r="S87" s="145" t="s">
        <v>17</v>
      </c>
      <c r="T87" s="145"/>
      <c r="U87" s="145" t="s">
        <v>11</v>
      </c>
      <c r="V87" s="145"/>
      <c r="W87" s="143" t="s">
        <v>12</v>
      </c>
      <c r="X87" s="143"/>
      <c r="Y87" s="143" t="s">
        <v>13</v>
      </c>
      <c r="Z87" s="144"/>
      <c r="AA87" s="144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ht="15.75" customHeight="1" x14ac:dyDescent="0.25">
      <c r="A88" s="24"/>
      <c r="B88" s="146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spans="1:256" ht="17.25" customHeight="1" x14ac:dyDescent="0.25">
      <c r="A89" s="147" t="s">
        <v>89</v>
      </c>
      <c r="B89" s="148">
        <f>SUM(B15,B31,B40,B45,B49,B55,B79)</f>
        <v>30418409.66</v>
      </c>
      <c r="C89" s="149">
        <f>C15+C31+C40+C45+C49+C55+C79</f>
        <v>28792457.02</v>
      </c>
      <c r="D89" s="150">
        <f>C89*D12/C12</f>
        <v>86.899420667913574</v>
      </c>
      <c r="E89" s="149">
        <f>E15+E31+E40+E45+E49+E55+E79</f>
        <v>36329648.030000001</v>
      </c>
      <c r="F89" s="151">
        <f>E89*F12/E12</f>
        <v>100</v>
      </c>
      <c r="G89" s="149">
        <f>G15+G31+G40+G45+G49+G55+G79</f>
        <v>36862820.420000002</v>
      </c>
      <c r="H89" s="152">
        <f>G89*H12/G12</f>
        <v>97.687499210937659</v>
      </c>
      <c r="I89" s="149">
        <f>I15+I31+I40+I45+I49+I55+I79</f>
        <v>29333337.5</v>
      </c>
      <c r="J89" s="152">
        <f>I89*J12/I12</f>
        <v>89.289521383448417</v>
      </c>
      <c r="K89" s="149">
        <f>K15+K31+K40+K45+K49+K55+K79</f>
        <v>38931118.229999997</v>
      </c>
      <c r="L89" s="152">
        <v>99.97</v>
      </c>
      <c r="M89" s="149">
        <f>M15+M31+M40+M45+M49+M55+M79</f>
        <v>32467894.800000004</v>
      </c>
      <c r="N89" s="151">
        <f>M89*N12/M12</f>
        <v>93.685238566940711</v>
      </c>
      <c r="O89" s="149">
        <f>O15+O31+O40+O45+O49+O55+O79</f>
        <v>40838826.480000004</v>
      </c>
      <c r="P89" s="152">
        <f>O89*P12/O12</f>
        <v>94.209540600781892</v>
      </c>
      <c r="Q89" s="149">
        <f>Q15+Q31+Q40+Q45+Q49+Q55+Q79</f>
        <v>38224104.469999999</v>
      </c>
      <c r="R89" s="151">
        <f>Q89*R12/Q12</f>
        <v>100</v>
      </c>
      <c r="S89" s="149">
        <f>S15+S31+S40+S45+S49+S55+S79</f>
        <v>40402490.900000006</v>
      </c>
      <c r="T89" s="151">
        <f>S89*T12/S12</f>
        <v>87.981325968557613</v>
      </c>
      <c r="U89" s="149">
        <f>U15+U31+U40+U45+U49+U55+U79</f>
        <v>39864431.74000001</v>
      </c>
      <c r="V89" s="151">
        <f>U89*V12/U12</f>
        <v>100.00000000000001</v>
      </c>
      <c r="W89" s="149">
        <f>W15+W31+W40+W45+W49+W55+W79</f>
        <v>39379801.620000005</v>
      </c>
      <c r="X89" s="151">
        <f>W89*X12/W12</f>
        <v>100</v>
      </c>
      <c r="Y89" s="149">
        <f>Y15+Y31+Y40+Y45+Y49+Y55+Y79</f>
        <v>36322785.700000003</v>
      </c>
      <c r="Z89" s="153">
        <f>SUM(C89:Y89)</f>
        <v>437750766.63254637</v>
      </c>
      <c r="AA89" s="154"/>
      <c r="AB89" s="155"/>
    </row>
    <row r="90" spans="1:256" ht="17.25" customHeight="1" x14ac:dyDescent="0.25">
      <c r="A90" s="156"/>
      <c r="B90" s="157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spans="1:256" ht="17.25" customHeight="1" x14ac:dyDescent="0.25">
      <c r="A91" s="156" t="s">
        <v>90</v>
      </c>
      <c r="B91" s="159">
        <f>B12-B89</f>
        <v>158851.9299999997</v>
      </c>
      <c r="C91" s="160">
        <f>C12-C89</f>
        <v>4340625.8000000007</v>
      </c>
      <c r="D91" s="161"/>
      <c r="E91" s="160">
        <f>E12-E89</f>
        <v>0</v>
      </c>
      <c r="F91" s="160"/>
      <c r="G91" s="160">
        <f>G12-G89</f>
        <v>872632.64999999851</v>
      </c>
      <c r="H91" s="161"/>
      <c r="I91" s="160">
        <f>I12-I89</f>
        <v>3518599.7100000009</v>
      </c>
      <c r="J91" s="161"/>
      <c r="K91" s="160">
        <f>K12-K89</f>
        <v>0</v>
      </c>
      <c r="L91" s="160"/>
      <c r="M91" s="160">
        <f>M12-M89</f>
        <v>2188466.5399999917</v>
      </c>
      <c r="N91" s="160"/>
      <c r="O91" s="160">
        <f>O12-O89</f>
        <v>2510102.1099999994</v>
      </c>
      <c r="P91" s="161"/>
      <c r="Q91" s="160">
        <f>Q12-Q89</f>
        <v>0</v>
      </c>
      <c r="R91" s="160"/>
      <c r="S91" s="160">
        <f>S12-S89</f>
        <v>5519175.3799999952</v>
      </c>
      <c r="T91" s="160"/>
      <c r="U91" s="160">
        <f>U12-U89</f>
        <v>0</v>
      </c>
      <c r="V91" s="160"/>
      <c r="W91" s="160">
        <f>W12-W89</f>
        <v>0</v>
      </c>
      <c r="X91" s="160"/>
      <c r="Y91" s="162">
        <f>Y12-Y89</f>
        <v>2072197.8799999952</v>
      </c>
      <c r="Z91" s="25"/>
      <c r="AA91" s="25"/>
    </row>
    <row r="92" spans="1:256" ht="17.25" customHeight="1" x14ac:dyDescent="0.25">
      <c r="A92" s="156"/>
      <c r="B92" s="163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spans="1:256" ht="17.25" customHeight="1" x14ac:dyDescent="0.25">
      <c r="A93" s="156"/>
      <c r="B93" s="163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spans="1:256" ht="17.25" customHeight="1" x14ac:dyDescent="0.25">
      <c r="A94" s="165" t="s">
        <v>91</v>
      </c>
      <c r="B94" s="166">
        <v>42339</v>
      </c>
      <c r="C94" s="167" t="s">
        <v>3</v>
      </c>
      <c r="D94" s="167"/>
      <c r="E94" s="167" t="s">
        <v>4</v>
      </c>
      <c r="F94" s="167"/>
      <c r="G94" s="167" t="s">
        <v>5</v>
      </c>
      <c r="H94" s="167"/>
      <c r="I94" s="168" t="s">
        <v>6</v>
      </c>
      <c r="J94" s="168"/>
      <c r="K94" s="168" t="s">
        <v>7</v>
      </c>
      <c r="L94" s="168"/>
      <c r="M94" s="169" t="s">
        <v>8</v>
      </c>
      <c r="N94" s="169"/>
      <c r="O94" s="169" t="s">
        <v>9</v>
      </c>
      <c r="P94" s="169"/>
      <c r="Q94" s="170" t="s">
        <v>10</v>
      </c>
      <c r="R94" s="170"/>
      <c r="S94" s="170" t="s">
        <v>17</v>
      </c>
      <c r="T94" s="170"/>
      <c r="U94" s="170" t="s">
        <v>11</v>
      </c>
      <c r="V94" s="170"/>
      <c r="W94" s="169" t="s">
        <v>12</v>
      </c>
      <c r="X94" s="169"/>
      <c r="Y94" s="169" t="s">
        <v>13</v>
      </c>
      <c r="Z94" s="167"/>
      <c r="AA94" s="167"/>
    </row>
    <row r="95" spans="1:256" ht="17.25" customHeight="1" x14ac:dyDescent="0.25">
      <c r="A95" s="171" t="s">
        <v>92</v>
      </c>
      <c r="B95" s="172"/>
      <c r="C95" s="173"/>
      <c r="D95" s="173"/>
      <c r="E95" s="173"/>
      <c r="F95" s="173"/>
      <c r="G95" s="173"/>
      <c r="H95" s="173"/>
      <c r="I95" s="173"/>
      <c r="J95" s="173"/>
      <c r="K95" s="174"/>
      <c r="L95" s="174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4"/>
      <c r="AA95" s="174"/>
    </row>
    <row r="96" spans="1:256" ht="17.25" customHeight="1" x14ac:dyDescent="0.25">
      <c r="A96" s="138" t="s">
        <v>93</v>
      </c>
      <c r="B96" s="172">
        <v>400000</v>
      </c>
      <c r="C96" s="176">
        <v>2104833.13</v>
      </c>
      <c r="D96" s="177"/>
      <c r="E96" s="176">
        <v>0</v>
      </c>
      <c r="F96" s="177"/>
      <c r="G96" s="176">
        <v>3962536.38</v>
      </c>
      <c r="H96" s="177"/>
      <c r="I96" s="176">
        <v>1885300</v>
      </c>
      <c r="J96" s="177"/>
      <c r="K96" s="176">
        <v>1874080</v>
      </c>
      <c r="L96" s="177"/>
      <c r="M96" s="176">
        <v>2035614.83</v>
      </c>
      <c r="N96" s="177"/>
      <c r="O96" s="176">
        <v>1851650</v>
      </c>
      <c r="P96" s="177"/>
      <c r="Q96" s="176">
        <v>2266291.7400000002</v>
      </c>
      <c r="R96" s="177"/>
      <c r="S96" s="176">
        <v>3391493.4</v>
      </c>
      <c r="T96" s="177"/>
      <c r="U96" s="176">
        <v>1758764.49</v>
      </c>
      <c r="V96" s="177"/>
      <c r="W96" s="177"/>
      <c r="X96" s="177"/>
      <c r="Y96" s="177"/>
      <c r="Z96" s="178"/>
      <c r="AA96" s="178"/>
    </row>
    <row r="97" spans="1:27" ht="17.25" customHeight="1" x14ac:dyDescent="0.25">
      <c r="A97" s="138" t="s">
        <v>94</v>
      </c>
      <c r="B97" s="172">
        <v>100000</v>
      </c>
      <c r="C97" s="176">
        <v>360000</v>
      </c>
      <c r="D97" s="177"/>
      <c r="E97" s="176">
        <v>360000</v>
      </c>
      <c r="F97" s="177"/>
      <c r="G97" s="176">
        <v>374797.08</v>
      </c>
      <c r="H97" s="177"/>
      <c r="I97" s="176">
        <v>360000</v>
      </c>
      <c r="J97" s="177"/>
      <c r="K97" s="176">
        <v>0</v>
      </c>
      <c r="L97" s="177"/>
      <c r="M97" s="176">
        <v>445526.28</v>
      </c>
      <c r="N97" s="177"/>
      <c r="O97" s="176">
        <v>392112</v>
      </c>
      <c r="P97" s="177"/>
      <c r="Q97" s="176">
        <v>489214.47</v>
      </c>
      <c r="R97" s="177"/>
      <c r="S97" s="176">
        <v>762804</v>
      </c>
      <c r="T97" s="177"/>
      <c r="U97" s="176">
        <v>363871.88</v>
      </c>
      <c r="V97" s="177"/>
      <c r="W97" s="177"/>
      <c r="X97" s="177"/>
      <c r="Y97" s="177"/>
      <c r="Z97" s="178"/>
      <c r="AA97" s="178"/>
    </row>
    <row r="98" spans="1:27" ht="17.25" customHeight="1" x14ac:dyDescent="0.25">
      <c r="A98" s="138" t="s">
        <v>14</v>
      </c>
      <c r="B98" s="172">
        <f>SUM(B96:B97)</f>
        <v>500000</v>
      </c>
      <c r="C98" s="179">
        <f>SUM(C96:C97)</f>
        <v>2464833.13</v>
      </c>
      <c r="D98" s="173"/>
      <c r="E98" s="179">
        <v>360000</v>
      </c>
      <c r="F98" s="173"/>
      <c r="G98" s="179">
        <f>SUM(G96:G97)</f>
        <v>4337333.46</v>
      </c>
      <c r="H98" s="179"/>
      <c r="I98" s="179">
        <f>SUM(I96:I97)</f>
        <v>2245300</v>
      </c>
      <c r="J98" s="173"/>
      <c r="K98" s="179">
        <f>SUM(K96:K97)</f>
        <v>1874080</v>
      </c>
      <c r="L98" s="173"/>
      <c r="M98" s="179">
        <f>SUM(M96:M97)</f>
        <v>2481141.1100000003</v>
      </c>
      <c r="N98" s="173"/>
      <c r="O98" s="179">
        <f>SUM(O96:O97)</f>
        <v>2243762</v>
      </c>
      <c r="P98" s="173"/>
      <c r="Q98" s="179">
        <f>SUM(Q96:Q97)</f>
        <v>2755506.21</v>
      </c>
      <c r="R98" s="173"/>
      <c r="S98" s="179">
        <f>SUM(S96:S97)</f>
        <v>4154297.4</v>
      </c>
      <c r="T98" s="173"/>
      <c r="U98" s="179">
        <f>SUM(U96:U97)</f>
        <v>2122636.37</v>
      </c>
      <c r="V98" s="173"/>
      <c r="W98" s="173"/>
      <c r="X98" s="173"/>
      <c r="Y98" s="173"/>
      <c r="Z98" s="174"/>
      <c r="AA98" s="174"/>
    </row>
    <row r="99" spans="1:27" ht="15.75" customHeight="1" x14ac:dyDescent="0.25">
      <c r="A99" s="24"/>
      <c r="B99" s="139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40"/>
    </row>
    <row r="100" spans="1:27" ht="17.25" customHeight="1" x14ac:dyDescent="0.25">
      <c r="A100" s="171" t="s">
        <v>95</v>
      </c>
      <c r="B100" s="166">
        <v>42339</v>
      </c>
      <c r="C100" s="180" t="s">
        <v>3</v>
      </c>
      <c r="D100" s="180"/>
      <c r="E100" s="180" t="s">
        <v>4</v>
      </c>
      <c r="F100" s="180"/>
      <c r="G100" s="180" t="s">
        <v>5</v>
      </c>
      <c r="H100" s="180"/>
      <c r="I100" s="180" t="s">
        <v>6</v>
      </c>
      <c r="J100" s="180"/>
      <c r="K100" s="180" t="s">
        <v>7</v>
      </c>
      <c r="L100" s="180"/>
      <c r="M100" s="169" t="s">
        <v>8</v>
      </c>
      <c r="N100" s="169"/>
      <c r="O100" s="169" t="s">
        <v>9</v>
      </c>
      <c r="P100" s="169"/>
      <c r="Q100" s="170" t="s">
        <v>10</v>
      </c>
      <c r="R100" s="170"/>
      <c r="S100" s="170" t="s">
        <v>17</v>
      </c>
      <c r="T100" s="170"/>
      <c r="U100" s="170" t="s">
        <v>11</v>
      </c>
      <c r="V100" s="170"/>
      <c r="W100" s="170" t="s">
        <v>12</v>
      </c>
      <c r="X100" s="170"/>
      <c r="Y100" s="170" t="s">
        <v>13</v>
      </c>
      <c r="Z100" s="181"/>
      <c r="AA100" s="181"/>
    </row>
    <row r="101" spans="1:27" ht="17.25" customHeight="1" x14ac:dyDescent="0.25">
      <c r="A101" s="182" t="s">
        <v>96</v>
      </c>
      <c r="B101" s="40">
        <v>224185.68</v>
      </c>
      <c r="C101" s="176">
        <v>173014.3</v>
      </c>
      <c r="D101" s="177"/>
      <c r="E101" s="176">
        <v>165414.84</v>
      </c>
      <c r="F101" s="177"/>
      <c r="G101" s="176">
        <v>168543.6</v>
      </c>
      <c r="H101" s="177"/>
      <c r="I101" s="176">
        <v>165034.17000000001</v>
      </c>
      <c r="J101" s="177"/>
      <c r="K101" s="183">
        <v>175815.91</v>
      </c>
      <c r="L101" s="40"/>
      <c r="M101" s="183">
        <v>170655.82</v>
      </c>
      <c r="N101" s="40"/>
      <c r="O101" s="191">
        <v>176005.8</v>
      </c>
      <c r="P101" s="40"/>
      <c r="Q101" s="191">
        <v>177865.93</v>
      </c>
      <c r="R101" s="40"/>
      <c r="S101" s="191">
        <v>173018.02</v>
      </c>
      <c r="T101" s="40"/>
      <c r="U101" s="191">
        <v>186059.54</v>
      </c>
      <c r="V101" s="40"/>
      <c r="W101" s="40"/>
      <c r="X101" s="40"/>
      <c r="Y101" s="40"/>
      <c r="Z101" s="39"/>
      <c r="AA101" s="39"/>
    </row>
    <row r="102" spans="1:27" ht="17.25" customHeight="1" x14ac:dyDescent="0.25">
      <c r="A102" s="138" t="s">
        <v>97</v>
      </c>
      <c r="B102" s="40">
        <v>558507.86</v>
      </c>
      <c r="C102" s="176">
        <v>669760.68000000005</v>
      </c>
      <c r="D102" s="177"/>
      <c r="E102" s="176">
        <v>681167.65</v>
      </c>
      <c r="F102" s="177"/>
      <c r="G102" s="176">
        <v>682802.45</v>
      </c>
      <c r="H102" s="177"/>
      <c r="I102" s="176">
        <v>684987.42</v>
      </c>
      <c r="J102" s="177"/>
      <c r="K102" s="183">
        <v>685535.41</v>
      </c>
      <c r="L102" s="40"/>
      <c r="M102" s="183">
        <v>688003.34</v>
      </c>
      <c r="N102" s="40"/>
      <c r="O102" s="191">
        <v>685939.33</v>
      </c>
      <c r="P102" s="40"/>
      <c r="Q102" s="191">
        <v>687105.42</v>
      </c>
      <c r="R102" s="40"/>
      <c r="S102" s="191">
        <v>686899.29</v>
      </c>
      <c r="T102" s="40"/>
      <c r="U102" s="191">
        <v>686761.91</v>
      </c>
      <c r="V102" s="40"/>
      <c r="W102" s="40"/>
      <c r="X102" s="40"/>
      <c r="Y102" s="40"/>
      <c r="Z102" s="39"/>
      <c r="AA102" s="39"/>
    </row>
    <row r="103" spans="1:27" ht="17.25" customHeight="1" x14ac:dyDescent="0.25">
      <c r="A103" s="138" t="s">
        <v>14</v>
      </c>
      <c r="B103" s="173">
        <f>SUM(B101:B102)</f>
        <v>782693.54</v>
      </c>
      <c r="C103" s="179">
        <f>SUM(C101:C102)</f>
        <v>842774.98</v>
      </c>
      <c r="D103" s="173"/>
      <c r="E103" s="179">
        <f>SUM(E101:E102)</f>
        <v>846582.49</v>
      </c>
      <c r="F103" s="173"/>
      <c r="G103" s="179">
        <f>SUM(G101:G102)</f>
        <v>851346.04999999993</v>
      </c>
      <c r="H103" s="179"/>
      <c r="I103" s="179">
        <f>SUM(I101:I102)</f>
        <v>850021.59000000008</v>
      </c>
      <c r="J103" s="173"/>
      <c r="K103" s="179">
        <f>SUM(K101:K102)</f>
        <v>861351.32000000007</v>
      </c>
      <c r="L103" s="173"/>
      <c r="M103" s="179">
        <f>SUM(M101:M102)</f>
        <v>858659.15999999992</v>
      </c>
      <c r="N103" s="173"/>
      <c r="O103" s="179">
        <f>SUM(O101:O102)</f>
        <v>861945.12999999989</v>
      </c>
      <c r="P103" s="173"/>
      <c r="Q103" s="179">
        <f>SUM(Q101:Q102)</f>
        <v>864971.35000000009</v>
      </c>
      <c r="R103" s="173"/>
      <c r="S103" s="179">
        <f>SUM(S101:S102)</f>
        <v>859917.31</v>
      </c>
      <c r="T103" s="173"/>
      <c r="U103" s="179">
        <f>SUM(U101:U102)</f>
        <v>872821.45000000007</v>
      </c>
      <c r="V103" s="173"/>
      <c r="W103" s="173"/>
      <c r="X103" s="173"/>
      <c r="Y103" s="173"/>
      <c r="Z103" s="174"/>
      <c r="AA103" s="174"/>
    </row>
    <row r="104" spans="1:27" ht="17.25" customHeight="1" x14ac:dyDescent="0.25">
      <c r="A104" s="138"/>
      <c r="B104" s="172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4"/>
      <c r="AA104" s="174"/>
    </row>
    <row r="105" spans="1:27" s="185" customFormat="1" ht="17.25" customHeight="1" x14ac:dyDescent="0.25">
      <c r="A105" s="171" t="s">
        <v>98</v>
      </c>
      <c r="B105" s="166">
        <v>42339</v>
      </c>
      <c r="C105" s="180" t="s">
        <v>3</v>
      </c>
      <c r="D105" s="180"/>
      <c r="E105" s="180" t="s">
        <v>4</v>
      </c>
      <c r="F105" s="180"/>
      <c r="G105" s="180" t="s">
        <v>5</v>
      </c>
      <c r="H105" s="180"/>
      <c r="I105" s="180" t="s">
        <v>6</v>
      </c>
      <c r="J105" s="180"/>
      <c r="K105" s="180" t="s">
        <v>7</v>
      </c>
      <c r="L105" s="180"/>
      <c r="M105" s="169" t="s">
        <v>8</v>
      </c>
      <c r="N105" s="169"/>
      <c r="O105" s="169" t="s">
        <v>9</v>
      </c>
      <c r="P105" s="169"/>
      <c r="Q105" s="170" t="s">
        <v>10</v>
      </c>
      <c r="R105" s="170"/>
      <c r="S105" s="170" t="s">
        <v>17</v>
      </c>
      <c r="T105" s="170"/>
      <c r="U105" s="170" t="s">
        <v>11</v>
      </c>
      <c r="V105" s="170"/>
      <c r="W105" s="170" t="s">
        <v>12</v>
      </c>
      <c r="X105" s="170"/>
      <c r="Y105" s="170" t="s">
        <v>13</v>
      </c>
      <c r="Z105" s="184"/>
      <c r="AA105" s="184"/>
    </row>
    <row r="106" spans="1:27" ht="17.25" customHeight="1" x14ac:dyDescent="0.25">
      <c r="A106" s="138" t="s">
        <v>99</v>
      </c>
      <c r="B106" s="173">
        <v>3579641.4</v>
      </c>
      <c r="C106" s="186">
        <v>3831434.99</v>
      </c>
      <c r="D106" s="172"/>
      <c r="E106" s="187">
        <v>4285514.51</v>
      </c>
      <c r="F106" s="188"/>
      <c r="G106" s="179">
        <v>3978019.6</v>
      </c>
      <c r="H106" s="173"/>
      <c r="I106" s="179">
        <v>3807216.56</v>
      </c>
      <c r="J106" s="173"/>
      <c r="K106" s="179">
        <v>4438001.8</v>
      </c>
      <c r="L106" s="173"/>
      <c r="M106" s="179">
        <v>3820095.98</v>
      </c>
      <c r="N106" s="173"/>
      <c r="O106" s="179">
        <v>4385178.6399999997</v>
      </c>
      <c r="P106" s="173"/>
      <c r="Q106" s="179">
        <v>4463608.22</v>
      </c>
      <c r="R106" s="173"/>
      <c r="S106" s="179">
        <v>4477604.57</v>
      </c>
      <c r="T106" s="173"/>
      <c r="U106" s="179">
        <v>4433359.1900000004</v>
      </c>
      <c r="V106" s="173"/>
      <c r="W106" s="173"/>
      <c r="X106" s="173"/>
      <c r="Y106" s="173"/>
      <c r="Z106" s="174"/>
      <c r="AA106" s="174"/>
    </row>
    <row r="107" spans="1:27" ht="17.25" customHeight="1" x14ac:dyDescent="0.25">
      <c r="A107" s="138" t="s">
        <v>100</v>
      </c>
      <c r="B107" s="173">
        <v>0</v>
      </c>
      <c r="C107" s="186">
        <v>734900.43</v>
      </c>
      <c r="D107" s="172"/>
      <c r="E107" s="179">
        <v>13455.45</v>
      </c>
      <c r="F107" s="173"/>
      <c r="G107" s="179">
        <v>169808.52</v>
      </c>
      <c r="H107" s="173"/>
      <c r="I107" s="179">
        <v>363823.24</v>
      </c>
      <c r="J107" s="173"/>
      <c r="K107" s="179">
        <v>39067.49</v>
      </c>
      <c r="L107" s="173"/>
      <c r="M107" s="179">
        <v>904811.97</v>
      </c>
      <c r="N107" s="173"/>
      <c r="O107" s="179">
        <v>67616.58</v>
      </c>
      <c r="P107" s="173"/>
      <c r="Q107" s="179">
        <v>6266.13</v>
      </c>
      <c r="R107" s="173"/>
      <c r="S107" s="179">
        <v>725.74</v>
      </c>
      <c r="T107" s="173"/>
      <c r="U107" s="179">
        <v>701339.57</v>
      </c>
      <c r="V107" s="173"/>
      <c r="W107" s="173"/>
      <c r="X107" s="173"/>
      <c r="Y107" s="173"/>
      <c r="Z107" s="174"/>
      <c r="AA107" s="174"/>
    </row>
    <row r="108" spans="1:27" ht="17.25" customHeight="1" x14ac:dyDescent="0.25">
      <c r="A108" s="138" t="s">
        <v>14</v>
      </c>
      <c r="B108" s="172">
        <f>SUM(B106:B107)</f>
        <v>3579641.4</v>
      </c>
      <c r="C108" s="186">
        <f>SUM(C106:C107)</f>
        <v>4566335.42</v>
      </c>
      <c r="D108" s="172"/>
      <c r="E108" s="186">
        <f>SUM(E106:E107)</f>
        <v>4298969.96</v>
      </c>
      <c r="F108" s="172"/>
      <c r="G108" s="186">
        <f>SUM(G106:G107)</f>
        <v>4147828.12</v>
      </c>
      <c r="H108" s="186"/>
      <c r="I108" s="186">
        <f>SUM(I106:I107)</f>
        <v>4171039.8</v>
      </c>
      <c r="J108" s="172"/>
      <c r="K108" s="186">
        <f>SUM(K106:K107)</f>
        <v>4477069.29</v>
      </c>
      <c r="L108" s="172"/>
      <c r="M108" s="186">
        <f>SUM(M106:M107)</f>
        <v>4724907.95</v>
      </c>
      <c r="N108" s="172"/>
      <c r="O108" s="186">
        <f>SUM(O106:O107)</f>
        <v>4452795.22</v>
      </c>
      <c r="P108" s="172"/>
      <c r="Q108" s="186">
        <f>SUM(Q106:Q107)</f>
        <v>4469874.3499999996</v>
      </c>
      <c r="R108" s="172"/>
      <c r="S108" s="186">
        <f>SUM(S106:S107)</f>
        <v>4478330.3100000005</v>
      </c>
      <c r="T108" s="172"/>
      <c r="U108" s="186">
        <f>SUM(U106:U107)</f>
        <v>5134698.7600000007</v>
      </c>
      <c r="V108" s="172"/>
      <c r="W108" s="172"/>
      <c r="X108" s="172"/>
      <c r="Y108" s="172"/>
      <c r="Z108" s="174"/>
      <c r="AA108" s="174"/>
    </row>
    <row r="109" spans="1:27" ht="15.75" customHeight="1" x14ac:dyDescent="0.25">
      <c r="A109" s="24"/>
      <c r="B109" s="139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36"/>
      <c r="T109" s="36"/>
      <c r="U109" s="36"/>
      <c r="V109" s="36"/>
      <c r="W109" s="36"/>
      <c r="X109" s="36"/>
      <c r="Y109" s="36"/>
      <c r="Z109" s="36"/>
      <c r="AA109" s="177"/>
    </row>
    <row r="110" spans="1:27" ht="17.25" customHeight="1" x14ac:dyDescent="0.25">
      <c r="A110" s="171" t="s">
        <v>101</v>
      </c>
      <c r="B110" s="166">
        <v>42339</v>
      </c>
      <c r="C110" s="180" t="s">
        <v>3</v>
      </c>
      <c r="D110" s="180"/>
      <c r="E110" s="180" t="s">
        <v>4</v>
      </c>
      <c r="F110" s="180"/>
      <c r="G110" s="180" t="s">
        <v>5</v>
      </c>
      <c r="H110" s="180"/>
      <c r="I110" s="180" t="s">
        <v>6</v>
      </c>
      <c r="J110" s="180"/>
      <c r="K110" s="180" t="s">
        <v>7</v>
      </c>
      <c r="L110" s="180"/>
      <c r="M110" s="169" t="s">
        <v>8</v>
      </c>
      <c r="N110" s="169"/>
      <c r="O110" s="169" t="s">
        <v>9</v>
      </c>
      <c r="P110" s="169"/>
      <c r="Q110" s="170" t="s">
        <v>10</v>
      </c>
      <c r="R110" s="170"/>
      <c r="S110" s="170" t="s">
        <v>17</v>
      </c>
      <c r="T110" s="170"/>
      <c r="U110" s="170" t="s">
        <v>11</v>
      </c>
      <c r="V110" s="170"/>
      <c r="W110" s="170" t="s">
        <v>12</v>
      </c>
      <c r="X110" s="170"/>
      <c r="Y110" s="170" t="s">
        <v>13</v>
      </c>
      <c r="Z110" s="181"/>
      <c r="AA110" s="181"/>
    </row>
    <row r="111" spans="1:27" ht="17.25" customHeight="1" x14ac:dyDescent="0.25">
      <c r="A111" s="138" t="s">
        <v>102</v>
      </c>
      <c r="B111" s="40">
        <v>9620.82</v>
      </c>
      <c r="C111" s="176">
        <v>10154</v>
      </c>
      <c r="D111" s="177"/>
      <c r="E111" s="176">
        <v>10369.75</v>
      </c>
      <c r="F111" s="177"/>
      <c r="G111" s="183">
        <v>10819</v>
      </c>
      <c r="H111" s="40"/>
      <c r="I111" s="183">
        <v>5132</v>
      </c>
      <c r="J111" s="40"/>
      <c r="K111" s="183">
        <v>3249</v>
      </c>
      <c r="L111" s="40"/>
      <c r="M111" s="183">
        <v>5410.3</v>
      </c>
      <c r="N111" s="40"/>
      <c r="O111" s="191">
        <v>2709.18</v>
      </c>
      <c r="P111" s="40"/>
      <c r="Q111" s="191">
        <v>4260</v>
      </c>
      <c r="R111" s="40"/>
      <c r="S111" s="191">
        <v>4466.3</v>
      </c>
      <c r="T111" s="40"/>
      <c r="U111" s="191">
        <v>2607.4</v>
      </c>
      <c r="V111" s="40"/>
      <c r="W111" s="40"/>
      <c r="X111" s="40"/>
      <c r="Y111" s="40"/>
      <c r="Z111" s="39"/>
      <c r="AA111" s="39"/>
    </row>
    <row r="112" spans="1:27" ht="17.25" customHeight="1" x14ac:dyDescent="0.25">
      <c r="A112" s="138" t="s">
        <v>103</v>
      </c>
      <c r="B112" s="40">
        <v>32825.449999999997</v>
      </c>
      <c r="C112" s="176">
        <v>33498.6</v>
      </c>
      <c r="D112" s="177"/>
      <c r="E112" s="176">
        <v>37499.1</v>
      </c>
      <c r="F112" s="177"/>
      <c r="G112" s="183">
        <v>39947</v>
      </c>
      <c r="H112" s="40"/>
      <c r="I112" s="183">
        <v>47549</v>
      </c>
      <c r="J112" s="40"/>
      <c r="K112" s="183">
        <v>46914</v>
      </c>
      <c r="L112" s="40"/>
      <c r="M112" s="183">
        <v>43130</v>
      </c>
      <c r="N112" s="40"/>
      <c r="O112" s="191">
        <v>42929</v>
      </c>
      <c r="P112" s="40"/>
      <c r="Q112" s="191">
        <v>49066.5</v>
      </c>
      <c r="R112" s="40"/>
      <c r="S112" s="191">
        <v>48385</v>
      </c>
      <c r="T112" s="40"/>
      <c r="U112" s="191">
        <v>47497</v>
      </c>
      <c r="V112" s="40"/>
      <c r="W112" s="189"/>
      <c r="X112" s="189"/>
      <c r="Y112" s="40"/>
      <c r="Z112" s="39"/>
      <c r="AA112" s="39"/>
    </row>
    <row r="113" spans="1:257" ht="17.25" customHeight="1" x14ac:dyDescent="0.25">
      <c r="A113" s="138" t="s">
        <v>104</v>
      </c>
      <c r="B113" s="40">
        <v>729027.99</v>
      </c>
      <c r="C113" s="176">
        <v>857497.11</v>
      </c>
      <c r="D113" s="177"/>
      <c r="E113" s="176">
        <v>874328.34</v>
      </c>
      <c r="F113" s="177"/>
      <c r="G113" s="183">
        <v>872513.16</v>
      </c>
      <c r="H113" s="40"/>
      <c r="I113" s="183">
        <v>868345.67</v>
      </c>
      <c r="J113" s="40"/>
      <c r="K113" s="183">
        <v>864755.48</v>
      </c>
      <c r="L113" s="40"/>
      <c r="M113" s="183">
        <v>861307.61</v>
      </c>
      <c r="N113" s="40"/>
      <c r="O113" s="191">
        <v>859105.53</v>
      </c>
      <c r="P113" s="40"/>
      <c r="Q113" s="191">
        <v>830901.78</v>
      </c>
      <c r="R113" s="40"/>
      <c r="S113" s="191">
        <v>833580.98</v>
      </c>
      <c r="T113" s="40"/>
      <c r="U113" s="191">
        <v>818387.54</v>
      </c>
      <c r="V113" s="40"/>
      <c r="W113" s="40"/>
      <c r="X113" s="40"/>
      <c r="Y113" s="40"/>
      <c r="Z113" s="39"/>
      <c r="AA113" s="39"/>
    </row>
    <row r="114" spans="1:257" ht="17.25" customHeight="1" x14ac:dyDescent="0.25">
      <c r="A114" s="138" t="s">
        <v>14</v>
      </c>
      <c r="B114" s="173">
        <f>SUM(B111:B113)</f>
        <v>771474.26</v>
      </c>
      <c r="C114" s="179">
        <f>SUM(C111:C113)</f>
        <v>901149.71</v>
      </c>
      <c r="D114" s="173"/>
      <c r="E114" s="179">
        <f>SUM(E111:E113)</f>
        <v>922197.19</v>
      </c>
      <c r="F114" s="173"/>
      <c r="G114" s="179">
        <f>SUM(G111:G113)</f>
        <v>923279.16</v>
      </c>
      <c r="H114" s="179"/>
      <c r="I114" s="179">
        <f>SUM(I111:I113)</f>
        <v>921026.67</v>
      </c>
      <c r="J114" s="173"/>
      <c r="K114" s="179">
        <f>SUM(K111:K113)</f>
        <v>914918.48</v>
      </c>
      <c r="L114" s="173"/>
      <c r="M114" s="179">
        <f>SUM(M111:M113)</f>
        <v>909847.91</v>
      </c>
      <c r="N114" s="173"/>
      <c r="O114" s="179">
        <f>SUM(O111:O113)</f>
        <v>904743.71000000008</v>
      </c>
      <c r="P114" s="173"/>
      <c r="Q114" s="179">
        <f>SUM(Q111:Q113)</f>
        <v>884228.28</v>
      </c>
      <c r="R114" s="173"/>
      <c r="S114" s="179">
        <f>SUM(S111:S113)</f>
        <v>886432.28</v>
      </c>
      <c r="T114" s="173"/>
      <c r="U114" s="179">
        <f>SUM(U111:U113)</f>
        <v>868491.94000000006</v>
      </c>
      <c r="V114" s="173"/>
      <c r="W114" s="173"/>
      <c r="X114" s="173"/>
      <c r="Y114" s="173"/>
      <c r="Z114" s="174"/>
      <c r="AA114" s="174"/>
    </row>
    <row r="115" spans="1:257" ht="15.75" customHeight="1" x14ac:dyDescent="0.25">
      <c r="A115" s="24"/>
      <c r="B115" s="139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40"/>
    </row>
    <row r="116" spans="1:257" ht="17.25" customHeight="1" x14ac:dyDescent="0.25">
      <c r="A116" s="171" t="s">
        <v>105</v>
      </c>
      <c r="B116" s="166">
        <v>42339</v>
      </c>
      <c r="C116" s="180" t="s">
        <v>3</v>
      </c>
      <c r="D116" s="180"/>
      <c r="E116" s="180" t="s">
        <v>4</v>
      </c>
      <c r="F116" s="180"/>
      <c r="G116" s="180" t="s">
        <v>5</v>
      </c>
      <c r="H116" s="180"/>
      <c r="I116" s="180" t="s">
        <v>6</v>
      </c>
      <c r="J116" s="180"/>
      <c r="K116" s="180" t="s">
        <v>7</v>
      </c>
      <c r="L116" s="180"/>
      <c r="M116" s="169" t="s">
        <v>8</v>
      </c>
      <c r="N116" s="169"/>
      <c r="O116" s="169" t="s">
        <v>9</v>
      </c>
      <c r="P116" s="169"/>
      <c r="Q116" s="170" t="s">
        <v>10</v>
      </c>
      <c r="R116" s="170"/>
      <c r="S116" s="170" t="s">
        <v>17</v>
      </c>
      <c r="T116" s="170"/>
      <c r="U116" s="170" t="s">
        <v>11</v>
      </c>
      <c r="V116" s="170"/>
      <c r="W116" s="170" t="s">
        <v>12</v>
      </c>
      <c r="X116" s="170"/>
      <c r="Y116" s="170" t="s">
        <v>13</v>
      </c>
      <c r="Z116" s="181"/>
      <c r="AA116" s="181"/>
    </row>
    <row r="117" spans="1:257" ht="17.25" customHeight="1" x14ac:dyDescent="0.25">
      <c r="A117" s="138" t="s">
        <v>106</v>
      </c>
      <c r="B117" s="190">
        <v>787653.87</v>
      </c>
      <c r="C117" s="191">
        <v>443014.08</v>
      </c>
      <c r="D117" s="190"/>
      <c r="E117" s="176">
        <v>454425.49</v>
      </c>
      <c r="F117" s="177"/>
      <c r="G117" s="183">
        <v>453012.11</v>
      </c>
      <c r="H117" s="40"/>
      <c r="I117" s="183">
        <v>451253.72</v>
      </c>
      <c r="J117" s="40"/>
      <c r="K117" s="192">
        <v>452596.25</v>
      </c>
      <c r="L117" s="193"/>
      <c r="M117" s="176">
        <v>461827.9</v>
      </c>
      <c r="N117" s="177"/>
      <c r="O117" s="191">
        <v>461223.85</v>
      </c>
      <c r="P117" s="190"/>
      <c r="Q117" s="191">
        <v>459167.86</v>
      </c>
      <c r="R117" s="190"/>
      <c r="S117" s="191">
        <v>460054.13</v>
      </c>
      <c r="T117" s="40"/>
      <c r="U117" s="191">
        <v>488973.43</v>
      </c>
      <c r="V117" s="40"/>
      <c r="W117" s="40"/>
      <c r="X117" s="40"/>
      <c r="Y117" s="190"/>
      <c r="Z117" s="25"/>
      <c r="AA117" s="25"/>
    </row>
    <row r="118" spans="1:257" ht="17.25" customHeight="1" x14ac:dyDescent="0.25">
      <c r="A118" s="138" t="s">
        <v>107</v>
      </c>
      <c r="B118" s="40">
        <v>425931.7</v>
      </c>
      <c r="C118" s="183">
        <v>816465.29</v>
      </c>
      <c r="D118" s="40"/>
      <c r="E118" s="183">
        <v>604208.79</v>
      </c>
      <c r="F118" s="40"/>
      <c r="G118" s="183">
        <v>651365.87</v>
      </c>
      <c r="H118" s="40"/>
      <c r="I118" s="183">
        <v>636988.43000000005</v>
      </c>
      <c r="J118" s="40"/>
      <c r="K118" s="183">
        <v>651839.55000000005</v>
      </c>
      <c r="L118" s="40"/>
      <c r="M118" s="183">
        <v>576291.49</v>
      </c>
      <c r="N118" s="40"/>
      <c r="O118" s="191">
        <v>614734.53</v>
      </c>
      <c r="P118" s="40"/>
      <c r="Q118" s="191">
        <v>599659.89</v>
      </c>
      <c r="R118" s="190"/>
      <c r="S118" s="191">
        <v>637392.23</v>
      </c>
      <c r="T118" s="40"/>
      <c r="U118" s="191">
        <v>763674.03</v>
      </c>
      <c r="V118" s="40"/>
      <c r="W118" s="40"/>
      <c r="X118" s="40"/>
      <c r="Y118" s="40"/>
      <c r="Z118" s="39"/>
      <c r="AA118" s="39"/>
    </row>
    <row r="119" spans="1:257" ht="17.25" customHeight="1" x14ac:dyDescent="0.25">
      <c r="A119" s="138" t="s">
        <v>108</v>
      </c>
      <c r="B119" s="40">
        <v>109327.72</v>
      </c>
      <c r="C119" s="183">
        <v>60906.84</v>
      </c>
      <c r="D119" s="40"/>
      <c r="E119" s="183">
        <v>61096.82</v>
      </c>
      <c r="F119" s="40"/>
      <c r="G119" s="183">
        <v>62121.37</v>
      </c>
      <c r="H119" s="40"/>
      <c r="I119" s="183">
        <v>60804.480000000003</v>
      </c>
      <c r="J119" s="40"/>
      <c r="K119" s="183">
        <v>61113.61</v>
      </c>
      <c r="L119" s="40"/>
      <c r="M119" s="183">
        <v>65574.240000000005</v>
      </c>
      <c r="N119" s="40"/>
      <c r="O119" s="191">
        <v>63036.17</v>
      </c>
      <c r="P119" s="40"/>
      <c r="Q119" s="191">
        <v>62883.77</v>
      </c>
      <c r="R119" s="40"/>
      <c r="S119" s="191">
        <v>62791.9</v>
      </c>
      <c r="T119" s="40"/>
      <c r="U119" s="191">
        <v>69824.17</v>
      </c>
      <c r="V119" s="40"/>
      <c r="W119" s="40"/>
      <c r="X119" s="40"/>
      <c r="Y119" s="40"/>
      <c r="Z119" s="39"/>
      <c r="AA119" s="39"/>
    </row>
    <row r="120" spans="1:257" ht="17.25" customHeight="1" x14ac:dyDescent="0.25">
      <c r="A120" s="138" t="s">
        <v>109</v>
      </c>
      <c r="B120" s="40">
        <v>137253.82999999999</v>
      </c>
      <c r="C120" s="183">
        <v>76464.58</v>
      </c>
      <c r="D120" s="40"/>
      <c r="E120" s="183">
        <v>76703.08</v>
      </c>
      <c r="F120" s="40"/>
      <c r="G120" s="183">
        <v>77989.34</v>
      </c>
      <c r="H120" s="40"/>
      <c r="I120" s="183">
        <v>76336.070000000007</v>
      </c>
      <c r="J120" s="40"/>
      <c r="K120" s="183">
        <v>76724.160000000003</v>
      </c>
      <c r="L120" s="40"/>
      <c r="M120" s="183">
        <v>78557.89</v>
      </c>
      <c r="N120" s="40"/>
      <c r="O120" s="191">
        <v>79137.8</v>
      </c>
      <c r="P120" s="40"/>
      <c r="Q120" s="191">
        <v>78946.48</v>
      </c>
      <c r="R120" s="40"/>
      <c r="S120" s="191">
        <v>78831.13</v>
      </c>
      <c r="T120" s="40"/>
      <c r="U120" s="191">
        <v>87659.7</v>
      </c>
      <c r="V120" s="40"/>
      <c r="W120" s="40"/>
      <c r="X120" s="40"/>
      <c r="Y120" s="40"/>
      <c r="Z120" s="39"/>
      <c r="AA120" s="39"/>
    </row>
    <row r="121" spans="1:257" ht="17.25" customHeight="1" x14ac:dyDescent="0.25">
      <c r="A121" s="138" t="s">
        <v>110</v>
      </c>
      <c r="B121" s="40">
        <v>0</v>
      </c>
      <c r="C121" s="183">
        <v>25997.99</v>
      </c>
      <c r="D121" s="40"/>
      <c r="E121" s="183">
        <v>32067.83</v>
      </c>
      <c r="F121" s="40"/>
      <c r="G121" s="183">
        <v>4614</v>
      </c>
      <c r="H121" s="40"/>
      <c r="I121" s="183">
        <v>10687.84</v>
      </c>
      <c r="J121" s="40"/>
      <c r="K121" s="183">
        <v>1335.55</v>
      </c>
      <c r="L121" s="40"/>
      <c r="M121" s="183">
        <v>460</v>
      </c>
      <c r="N121" s="40"/>
      <c r="O121" s="191">
        <v>6901.65</v>
      </c>
      <c r="P121" s="40"/>
      <c r="Q121" s="191">
        <v>91081.67</v>
      </c>
      <c r="R121" s="40"/>
      <c r="S121" s="191">
        <v>880</v>
      </c>
      <c r="T121" s="40"/>
      <c r="U121" s="191">
        <v>3246.68</v>
      </c>
      <c r="V121" s="40"/>
      <c r="W121" s="40"/>
      <c r="X121" s="40"/>
      <c r="Y121" s="40"/>
      <c r="Z121" s="39"/>
      <c r="AA121" s="39"/>
    </row>
    <row r="122" spans="1:257" ht="17.25" customHeight="1" x14ac:dyDescent="0.25">
      <c r="A122" s="138" t="s">
        <v>111</v>
      </c>
      <c r="B122" s="40"/>
      <c r="C122" s="183"/>
      <c r="D122" s="40"/>
      <c r="E122" s="183"/>
      <c r="F122" s="40"/>
      <c r="G122" s="183">
        <v>18204</v>
      </c>
      <c r="H122" s="40"/>
      <c r="I122" s="40"/>
      <c r="J122" s="40"/>
      <c r="K122" s="183"/>
      <c r="L122" s="40"/>
      <c r="M122" s="183"/>
      <c r="N122" s="40"/>
      <c r="O122" s="191"/>
      <c r="P122" s="40"/>
      <c r="Q122" s="191"/>
      <c r="R122" s="40"/>
      <c r="S122" s="191">
        <v>0</v>
      </c>
      <c r="T122" s="40"/>
      <c r="U122" s="191">
        <v>0</v>
      </c>
      <c r="V122" s="40"/>
      <c r="W122" s="40"/>
      <c r="X122" s="40"/>
      <c r="Y122" s="40"/>
      <c r="Z122" s="39"/>
      <c r="AA122" s="39"/>
    </row>
    <row r="123" spans="1:257" ht="17.25" customHeight="1" x14ac:dyDescent="0.25">
      <c r="A123" s="138" t="s">
        <v>134</v>
      </c>
      <c r="B123" s="190"/>
      <c r="C123" s="191"/>
      <c r="D123" s="190"/>
      <c r="E123" s="191"/>
      <c r="F123" s="190"/>
      <c r="G123" s="191"/>
      <c r="H123" s="190"/>
      <c r="I123" s="190"/>
      <c r="J123" s="190"/>
      <c r="K123" s="191"/>
      <c r="L123" s="190"/>
      <c r="M123" s="191"/>
      <c r="N123" s="190"/>
      <c r="O123" s="191"/>
      <c r="P123" s="190"/>
      <c r="Q123" s="191"/>
      <c r="R123" s="190"/>
      <c r="S123" s="191">
        <v>1608.56</v>
      </c>
      <c r="T123" s="190"/>
      <c r="U123" s="191">
        <v>0</v>
      </c>
      <c r="V123" s="190"/>
      <c r="W123" s="190"/>
      <c r="X123" s="190"/>
      <c r="Y123" s="190"/>
      <c r="Z123" s="39"/>
      <c r="AA123" s="3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19"/>
      <c r="BX123" s="219"/>
      <c r="BY123" s="219"/>
      <c r="BZ123" s="219"/>
      <c r="CA123" s="219"/>
      <c r="CB123" s="219"/>
      <c r="CC123" s="219"/>
      <c r="CD123" s="219"/>
      <c r="CE123" s="219"/>
      <c r="CF123" s="219"/>
      <c r="CG123" s="219"/>
      <c r="CH123" s="219"/>
      <c r="CI123" s="219"/>
      <c r="CJ123" s="219"/>
      <c r="CK123" s="219"/>
      <c r="CL123" s="219"/>
      <c r="CM123" s="219"/>
      <c r="CN123" s="219"/>
      <c r="CO123" s="219"/>
      <c r="CP123" s="219"/>
      <c r="CQ123" s="219"/>
      <c r="CR123" s="219"/>
      <c r="CS123" s="219"/>
      <c r="CT123" s="219"/>
      <c r="CU123" s="219"/>
      <c r="CV123" s="219"/>
      <c r="CW123" s="219"/>
      <c r="CX123" s="219"/>
      <c r="CY123" s="219"/>
      <c r="CZ123" s="219"/>
      <c r="DA123" s="219"/>
      <c r="DB123" s="219"/>
      <c r="DC123" s="219"/>
      <c r="DD123" s="219"/>
      <c r="DE123" s="219"/>
      <c r="DF123" s="219"/>
      <c r="DG123" s="219"/>
      <c r="DH123" s="219"/>
      <c r="DI123" s="219"/>
      <c r="DJ123" s="219"/>
      <c r="DK123" s="219"/>
      <c r="DL123" s="219"/>
      <c r="DM123" s="219"/>
      <c r="DN123" s="219"/>
      <c r="DO123" s="219"/>
      <c r="DP123" s="219"/>
      <c r="DQ123" s="219"/>
      <c r="DR123" s="219"/>
      <c r="DS123" s="219"/>
      <c r="DT123" s="219"/>
      <c r="DU123" s="219"/>
      <c r="DV123" s="219"/>
      <c r="DW123" s="219"/>
      <c r="DX123" s="219"/>
      <c r="DY123" s="219"/>
      <c r="DZ123" s="219"/>
      <c r="EA123" s="219"/>
      <c r="EB123" s="219"/>
      <c r="EC123" s="219"/>
      <c r="ED123" s="219"/>
      <c r="EE123" s="219"/>
      <c r="EF123" s="219"/>
      <c r="EG123" s="219"/>
      <c r="EH123" s="219"/>
      <c r="EI123" s="219"/>
      <c r="EJ123" s="219"/>
      <c r="EK123" s="219"/>
      <c r="EL123" s="219"/>
      <c r="EM123" s="219"/>
      <c r="EN123" s="219"/>
      <c r="EO123" s="219"/>
      <c r="EP123" s="219"/>
      <c r="EQ123" s="219"/>
      <c r="ER123" s="219"/>
      <c r="ES123" s="219"/>
      <c r="ET123" s="219"/>
      <c r="EU123" s="219"/>
      <c r="EV123" s="219"/>
      <c r="EW123" s="219"/>
      <c r="EX123" s="219"/>
      <c r="EY123" s="219"/>
      <c r="EZ123" s="219"/>
      <c r="FA123" s="219"/>
      <c r="FB123" s="219"/>
      <c r="FC123" s="219"/>
      <c r="FD123" s="219"/>
      <c r="FE123" s="219"/>
      <c r="FF123" s="219"/>
      <c r="FG123" s="219"/>
      <c r="FH123" s="219"/>
      <c r="FI123" s="219"/>
      <c r="FJ123" s="219"/>
      <c r="FK123" s="219"/>
      <c r="FL123" s="219"/>
      <c r="FM123" s="219"/>
      <c r="FN123" s="219"/>
      <c r="FO123" s="219"/>
      <c r="FP123" s="219"/>
      <c r="FQ123" s="219"/>
      <c r="FR123" s="219"/>
      <c r="FS123" s="219"/>
      <c r="FT123" s="219"/>
      <c r="FU123" s="219"/>
      <c r="FV123" s="219"/>
      <c r="FW123" s="219"/>
      <c r="FX123" s="219"/>
      <c r="FY123" s="219"/>
      <c r="FZ123" s="219"/>
      <c r="GA123" s="219"/>
      <c r="GB123" s="219"/>
      <c r="GC123" s="219"/>
      <c r="GD123" s="219"/>
      <c r="GE123" s="219"/>
      <c r="GF123" s="219"/>
      <c r="GG123" s="219"/>
      <c r="GH123" s="219"/>
      <c r="GI123" s="219"/>
      <c r="GJ123" s="219"/>
      <c r="GK123" s="219"/>
      <c r="GL123" s="219"/>
      <c r="GM123" s="219"/>
      <c r="GN123" s="219"/>
      <c r="GO123" s="219"/>
      <c r="GP123" s="219"/>
      <c r="GQ123" s="219"/>
      <c r="GR123" s="219"/>
      <c r="GS123" s="219"/>
      <c r="GT123" s="219"/>
      <c r="GU123" s="219"/>
      <c r="GV123" s="219"/>
      <c r="GW123" s="219"/>
      <c r="GX123" s="219"/>
      <c r="GY123" s="219"/>
      <c r="GZ123" s="219"/>
      <c r="HA123" s="219"/>
      <c r="HB123" s="219"/>
      <c r="HC123" s="219"/>
      <c r="HD123" s="219"/>
      <c r="HE123" s="219"/>
      <c r="HF123" s="219"/>
      <c r="HG123" s="219"/>
      <c r="HH123" s="219"/>
      <c r="HI123" s="219"/>
      <c r="HJ123" s="219"/>
      <c r="HK123" s="219"/>
      <c r="HL123" s="219"/>
      <c r="HM123" s="219"/>
      <c r="HN123" s="219"/>
      <c r="HO123" s="219"/>
      <c r="HP123" s="219"/>
      <c r="HQ123" s="219"/>
      <c r="HR123" s="219"/>
      <c r="HS123" s="219"/>
      <c r="HT123" s="219"/>
      <c r="HU123" s="219"/>
      <c r="HV123" s="219"/>
      <c r="HW123" s="219"/>
      <c r="HX123" s="219"/>
      <c r="HY123" s="219"/>
      <c r="HZ123" s="219"/>
      <c r="IA123" s="219"/>
      <c r="IB123" s="219"/>
      <c r="IC123" s="219"/>
      <c r="ID123" s="219"/>
      <c r="IE123" s="219"/>
      <c r="IF123" s="219"/>
      <c r="IG123" s="219"/>
      <c r="IH123" s="219"/>
      <c r="II123" s="219"/>
      <c r="IJ123" s="219"/>
      <c r="IK123" s="219"/>
      <c r="IL123" s="219"/>
      <c r="IM123" s="219"/>
      <c r="IN123" s="219"/>
      <c r="IO123" s="219"/>
      <c r="IP123" s="219"/>
      <c r="IQ123" s="219"/>
      <c r="IR123" s="219"/>
      <c r="IS123" s="219"/>
      <c r="IT123" s="219"/>
      <c r="IU123" s="219"/>
      <c r="IV123" s="219"/>
      <c r="IW123" s="219"/>
    </row>
    <row r="124" spans="1:257" ht="17.25" customHeight="1" x14ac:dyDescent="0.25">
      <c r="A124" s="138" t="s">
        <v>14</v>
      </c>
      <c r="B124" s="173">
        <f>SUM(B117:B121)</f>
        <v>1460167.12</v>
      </c>
      <c r="C124" s="179">
        <f>SUM(C117:C121)</f>
        <v>1422848.7800000003</v>
      </c>
      <c r="D124" s="173"/>
      <c r="E124" s="179">
        <f>SUM(E117:E121)</f>
        <v>1228502.0100000002</v>
      </c>
      <c r="F124" s="173"/>
      <c r="G124" s="179">
        <f>SUM(G117:G122)</f>
        <v>1267306.6900000002</v>
      </c>
      <c r="H124" s="179"/>
      <c r="I124" s="179">
        <f>SUM(I117:I122)</f>
        <v>1236070.54</v>
      </c>
      <c r="J124" s="173"/>
      <c r="K124" s="179">
        <f>SUM(K117:K121)</f>
        <v>1243609.1200000001</v>
      </c>
      <c r="L124" s="173"/>
      <c r="M124" s="179">
        <f>SUM(M117:M121)</f>
        <v>1182711.52</v>
      </c>
      <c r="N124" s="173"/>
      <c r="O124" s="179">
        <f>SUM(O117:O122)</f>
        <v>1225033.9999999998</v>
      </c>
      <c r="P124" s="173"/>
      <c r="Q124" s="179">
        <f>SUM(Q117:Q121)</f>
        <v>1291739.67</v>
      </c>
      <c r="R124" s="173"/>
      <c r="S124" s="179">
        <f>SUM(S117:S123)</f>
        <v>1241557.9499999997</v>
      </c>
      <c r="T124" s="173"/>
      <c r="U124" s="179">
        <f>SUM(U117:U123)</f>
        <v>1413378.0099999998</v>
      </c>
      <c r="V124" s="173"/>
      <c r="W124" s="173"/>
      <c r="X124" s="173"/>
      <c r="Y124" s="173"/>
      <c r="Z124" s="174"/>
      <c r="AA124" s="174"/>
    </row>
    <row r="125" spans="1:257" ht="13.35" customHeight="1" x14ac:dyDescent="0.25">
      <c r="B125" s="194"/>
    </row>
    <row r="126" spans="1:257" ht="14.65" customHeight="1" x14ac:dyDescent="0.25">
      <c r="A126" s="171" t="s">
        <v>112</v>
      </c>
      <c r="B126" s="166">
        <v>42339</v>
      </c>
      <c r="C126" s="180" t="s">
        <v>3</v>
      </c>
      <c r="D126" s="180"/>
      <c r="E126" s="180" t="s">
        <v>4</v>
      </c>
      <c r="F126" s="180"/>
      <c r="G126" s="180" t="s">
        <v>5</v>
      </c>
      <c r="H126" s="180"/>
      <c r="I126" s="180" t="s">
        <v>6</v>
      </c>
      <c r="J126" s="180"/>
      <c r="K126" s="180" t="s">
        <v>7</v>
      </c>
      <c r="L126" s="180"/>
      <c r="M126" s="169" t="s">
        <v>8</v>
      </c>
      <c r="N126" s="169"/>
      <c r="O126" s="169" t="s">
        <v>9</v>
      </c>
      <c r="P126" s="169"/>
      <c r="Q126" s="170" t="s">
        <v>10</v>
      </c>
      <c r="R126" s="170"/>
      <c r="S126" s="170" t="s">
        <v>17</v>
      </c>
      <c r="T126" s="170"/>
      <c r="U126" s="170" t="s">
        <v>11</v>
      </c>
      <c r="V126" s="170"/>
      <c r="W126" s="170" t="s">
        <v>12</v>
      </c>
      <c r="X126" s="170"/>
      <c r="Y126" s="170" t="s">
        <v>13</v>
      </c>
      <c r="Z126" s="181"/>
      <c r="AA126" s="181"/>
    </row>
    <row r="127" spans="1:257" ht="15.4" customHeight="1" x14ac:dyDescent="0.25">
      <c r="A127" s="138" t="s">
        <v>113</v>
      </c>
      <c r="B127" s="190">
        <v>105643.61</v>
      </c>
      <c r="C127" s="191">
        <v>79939.02</v>
      </c>
      <c r="D127" s="190"/>
      <c r="E127" s="176">
        <v>48293.33</v>
      </c>
      <c r="F127" s="177"/>
      <c r="G127" s="183">
        <v>120181.46</v>
      </c>
      <c r="H127" s="40"/>
      <c r="I127" s="183">
        <v>425358.34</v>
      </c>
      <c r="J127" s="40"/>
      <c r="K127" s="195">
        <v>79669.16</v>
      </c>
      <c r="L127" s="196"/>
      <c r="M127" s="176">
        <v>64467.88</v>
      </c>
      <c r="N127" s="177"/>
      <c r="O127" s="191">
        <v>169787.09</v>
      </c>
      <c r="P127" s="190"/>
      <c r="Q127" s="191">
        <v>45516.42</v>
      </c>
      <c r="R127" s="190"/>
      <c r="S127" s="191">
        <v>65271</v>
      </c>
      <c r="T127" s="40"/>
      <c r="U127" s="191">
        <v>530446.80000000005</v>
      </c>
      <c r="V127" s="40"/>
      <c r="W127" s="40"/>
      <c r="X127" s="40"/>
      <c r="Y127" s="190"/>
      <c r="Z127" s="25"/>
      <c r="AA127" s="25"/>
    </row>
    <row r="128" spans="1:257" ht="16.7" customHeight="1" x14ac:dyDescent="0.25">
      <c r="A128" s="138" t="s">
        <v>114</v>
      </c>
      <c r="B128" s="40">
        <v>0</v>
      </c>
      <c r="C128" s="183">
        <v>0</v>
      </c>
      <c r="D128" s="40"/>
      <c r="E128" s="183">
        <v>0</v>
      </c>
      <c r="F128" s="40"/>
      <c r="G128" s="183">
        <v>0</v>
      </c>
      <c r="H128" s="40"/>
      <c r="I128" s="183">
        <v>0</v>
      </c>
      <c r="J128" s="40"/>
      <c r="K128" s="183">
        <v>0</v>
      </c>
      <c r="L128" s="40"/>
      <c r="M128" s="183">
        <v>0</v>
      </c>
      <c r="N128" s="40"/>
      <c r="O128" s="191">
        <v>0</v>
      </c>
      <c r="P128" s="40"/>
      <c r="Q128" s="191">
        <v>0</v>
      </c>
      <c r="R128" s="190"/>
      <c r="S128" s="191">
        <v>0</v>
      </c>
      <c r="T128" s="40"/>
      <c r="U128" s="191">
        <v>0</v>
      </c>
      <c r="V128" s="40"/>
      <c r="W128" s="40"/>
      <c r="X128" s="40"/>
      <c r="Y128" s="40"/>
      <c r="Z128" s="39"/>
      <c r="AA128" s="39"/>
    </row>
    <row r="129" spans="1:27" s="197" customFormat="1" ht="16.7" customHeight="1" x14ac:dyDescent="0.25">
      <c r="A129" s="138" t="s">
        <v>14</v>
      </c>
      <c r="B129" s="173">
        <f>SUM(B127:B128)</f>
        <v>105643.61</v>
      </c>
      <c r="C129" s="179">
        <f>SUM(C127:C128)</f>
        <v>79939.02</v>
      </c>
      <c r="D129" s="173"/>
      <c r="E129" s="179">
        <f>SUM(E127:E128)</f>
        <v>48293.33</v>
      </c>
      <c r="F129" s="173"/>
      <c r="G129" s="179">
        <f>SUM(G127:G128)</f>
        <v>120181.46</v>
      </c>
      <c r="H129" s="179"/>
      <c r="I129" s="179">
        <f>SUM(I127:I128)</f>
        <v>425358.34</v>
      </c>
      <c r="J129" s="173"/>
      <c r="K129" s="179">
        <f>SUM(K127:K128)</f>
        <v>79669.16</v>
      </c>
      <c r="L129" s="173"/>
      <c r="M129" s="179">
        <f>SUM(M127:M128)</f>
        <v>64467.88</v>
      </c>
      <c r="N129" s="173"/>
      <c r="O129" s="179">
        <f>SUM(O127:O128)</f>
        <v>169787.09</v>
      </c>
      <c r="P129" s="173"/>
      <c r="Q129" s="179">
        <f>SUM(Q127:Q128)</f>
        <v>45516.42</v>
      </c>
      <c r="R129" s="173"/>
      <c r="S129" s="179">
        <f>SUM(S127:S128)</f>
        <v>65271</v>
      </c>
      <c r="T129" s="173"/>
      <c r="U129" s="179">
        <f>SUM(U127:U128)</f>
        <v>530446.80000000005</v>
      </c>
      <c r="V129" s="173"/>
      <c r="W129" s="173"/>
      <c r="X129" s="173"/>
      <c r="Y129" s="173"/>
      <c r="Z129" s="174"/>
      <c r="AA129" s="174"/>
    </row>
    <row r="130" spans="1:27" s="197" customFormat="1" ht="16.7" customHeight="1" x14ac:dyDescent="0.25">
      <c r="A130" s="138"/>
      <c r="B130" s="173"/>
      <c r="C130" s="179"/>
      <c r="D130" s="173"/>
      <c r="E130" s="179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4"/>
      <c r="AA130" s="174"/>
    </row>
    <row r="131" spans="1:27" ht="13.35" customHeight="1" x14ac:dyDescent="0.25">
      <c r="B131" s="194"/>
    </row>
    <row r="132" spans="1:27" ht="18.2" customHeight="1" x14ac:dyDescent="0.25">
      <c r="A132" s="171" t="s">
        <v>115</v>
      </c>
      <c r="B132" s="166">
        <v>42339</v>
      </c>
      <c r="C132" s="180" t="s">
        <v>3</v>
      </c>
      <c r="D132" s="180"/>
      <c r="E132" s="180" t="s">
        <v>4</v>
      </c>
      <c r="F132" s="180"/>
      <c r="G132" s="180" t="s">
        <v>5</v>
      </c>
      <c r="H132" s="180"/>
      <c r="I132" s="180" t="s">
        <v>6</v>
      </c>
      <c r="J132" s="180"/>
      <c r="K132" s="180" t="s">
        <v>7</v>
      </c>
      <c r="L132" s="180"/>
      <c r="M132" s="169" t="s">
        <v>8</v>
      </c>
      <c r="N132" s="169"/>
      <c r="O132" s="169" t="s">
        <v>9</v>
      </c>
      <c r="P132" s="169"/>
      <c r="Q132" s="170" t="s">
        <v>10</v>
      </c>
      <c r="R132" s="170"/>
      <c r="S132" s="170" t="s">
        <v>17</v>
      </c>
      <c r="T132" s="170"/>
      <c r="U132" s="170" t="s">
        <v>11</v>
      </c>
      <c r="V132" s="170"/>
      <c r="W132" s="170" t="s">
        <v>12</v>
      </c>
      <c r="X132" s="170"/>
      <c r="Y132" s="170" t="s">
        <v>13</v>
      </c>
      <c r="Z132" s="181"/>
      <c r="AA132" s="181"/>
    </row>
    <row r="133" spans="1:27" ht="16.899999999999999" customHeight="1" x14ac:dyDescent="0.25">
      <c r="A133" s="138" t="s">
        <v>116</v>
      </c>
      <c r="B133" s="190">
        <v>231726.72</v>
      </c>
      <c r="C133" s="176">
        <v>183791.96</v>
      </c>
      <c r="D133" s="177"/>
      <c r="E133" s="176">
        <v>227560.6</v>
      </c>
      <c r="F133" s="177"/>
      <c r="G133" s="183">
        <v>282039.62</v>
      </c>
      <c r="H133" s="40"/>
      <c r="I133" s="183">
        <v>229649.8</v>
      </c>
      <c r="J133" s="40"/>
      <c r="K133" s="192">
        <v>256988.24</v>
      </c>
      <c r="L133" s="193"/>
      <c r="M133" s="176">
        <v>250984.98</v>
      </c>
      <c r="N133" s="211"/>
      <c r="O133" s="191">
        <v>249728.38</v>
      </c>
      <c r="P133" s="190"/>
      <c r="Q133" s="209">
        <v>265156.12</v>
      </c>
      <c r="R133" s="214"/>
      <c r="S133" s="225">
        <v>250708.54</v>
      </c>
      <c r="T133" s="199"/>
      <c r="U133" s="191">
        <v>255389.3</v>
      </c>
      <c r="V133" s="40"/>
      <c r="W133" s="40"/>
      <c r="X133" s="40"/>
      <c r="Y133" s="190"/>
      <c r="Z133" s="25"/>
      <c r="AA133" s="25"/>
    </row>
    <row r="134" spans="1:27" ht="18.2" hidden="1" customHeight="1" x14ac:dyDescent="0.25">
      <c r="A134" s="138" t="s">
        <v>117</v>
      </c>
      <c r="B134" s="40">
        <v>25130.65</v>
      </c>
      <c r="C134" s="183">
        <v>15381</v>
      </c>
      <c r="D134" s="40"/>
      <c r="E134" s="183">
        <v>14863</v>
      </c>
      <c r="F134" s="40"/>
      <c r="G134" s="183">
        <v>14018</v>
      </c>
      <c r="H134" s="40"/>
      <c r="I134" s="183"/>
      <c r="J134" s="40"/>
      <c r="K134" s="183"/>
      <c r="L134" s="40"/>
      <c r="M134" s="183"/>
      <c r="N134" s="212"/>
      <c r="O134" s="191"/>
      <c r="P134" s="190"/>
      <c r="Q134" s="209"/>
      <c r="R134" s="214"/>
      <c r="S134" s="209"/>
      <c r="T134" s="198"/>
      <c r="U134" s="191"/>
      <c r="V134" s="40"/>
      <c r="W134" s="40"/>
      <c r="X134" s="40"/>
      <c r="Y134" s="40"/>
      <c r="Z134" s="39"/>
      <c r="AA134" s="39"/>
    </row>
    <row r="135" spans="1:27" ht="18.2" customHeight="1" x14ac:dyDescent="0.25">
      <c r="A135" s="138" t="s">
        <v>118</v>
      </c>
      <c r="B135" s="40"/>
      <c r="C135" s="183"/>
      <c r="D135" s="40"/>
      <c r="E135" s="183"/>
      <c r="F135" s="40"/>
      <c r="G135" s="183">
        <v>5513</v>
      </c>
      <c r="H135" s="40"/>
      <c r="I135" s="183">
        <v>17770</v>
      </c>
      <c r="J135" s="40"/>
      <c r="K135" s="183">
        <v>18834</v>
      </c>
      <c r="L135" s="40"/>
      <c r="M135" s="183">
        <v>19238</v>
      </c>
      <c r="N135" s="212"/>
      <c r="O135" s="191">
        <v>19587.78</v>
      </c>
      <c r="P135" s="190"/>
      <c r="Q135" s="209">
        <v>619.04</v>
      </c>
      <c r="R135" s="214"/>
      <c r="S135" s="209">
        <v>20958.32</v>
      </c>
      <c r="T135" s="198"/>
      <c r="U135" s="191">
        <v>21359</v>
      </c>
      <c r="V135" s="40"/>
      <c r="W135" s="40"/>
      <c r="X135" s="40"/>
      <c r="Y135" s="40"/>
      <c r="Z135" s="39"/>
      <c r="AA135" s="39"/>
    </row>
    <row r="136" spans="1:27" ht="18.95" customHeight="1" x14ac:dyDescent="0.25">
      <c r="A136" s="138" t="s">
        <v>119</v>
      </c>
      <c r="B136" s="173">
        <v>14094.75</v>
      </c>
      <c r="C136" s="179">
        <v>14014.56</v>
      </c>
      <c r="D136" s="173"/>
      <c r="E136" s="179">
        <v>13076.28</v>
      </c>
      <c r="F136" s="173"/>
      <c r="G136" s="179">
        <v>16049.04</v>
      </c>
      <c r="H136" s="173"/>
      <c r="I136" s="179">
        <v>14569.8</v>
      </c>
      <c r="J136" s="173"/>
      <c r="K136" s="179">
        <v>16047.36</v>
      </c>
      <c r="L136" s="173"/>
      <c r="M136" s="179">
        <v>14995.68</v>
      </c>
      <c r="N136" s="213"/>
      <c r="O136" s="191">
        <v>15638.28</v>
      </c>
      <c r="P136" s="190"/>
      <c r="Q136" s="210">
        <v>14770.56</v>
      </c>
      <c r="R136" s="215"/>
      <c r="S136" s="210">
        <v>15006.6</v>
      </c>
      <c r="T136" s="200"/>
      <c r="U136" s="179">
        <v>16275</v>
      </c>
      <c r="V136" s="173"/>
      <c r="W136" s="173"/>
      <c r="X136" s="173"/>
      <c r="Y136" s="173"/>
      <c r="Z136" s="174"/>
      <c r="AA136" s="174"/>
    </row>
    <row r="137" spans="1:27" ht="18.95" customHeight="1" x14ac:dyDescent="0.25">
      <c r="A137" s="138" t="s">
        <v>120</v>
      </c>
      <c r="B137" s="173">
        <v>7461</v>
      </c>
      <c r="C137" s="179">
        <v>1100.25</v>
      </c>
      <c r="D137" s="173"/>
      <c r="E137" s="179">
        <v>1108.8</v>
      </c>
      <c r="F137" s="173"/>
      <c r="G137" s="179">
        <f>945+399.84</f>
        <v>1344.84</v>
      </c>
      <c r="H137" s="173"/>
      <c r="I137" s="179">
        <v>1088.6400000000001</v>
      </c>
      <c r="J137" s="173"/>
      <c r="K137" s="179">
        <v>1632.12</v>
      </c>
      <c r="L137" s="173"/>
      <c r="M137" s="179">
        <v>1635.48</v>
      </c>
      <c r="N137" s="213"/>
      <c r="O137" s="191">
        <v>1770.72</v>
      </c>
      <c r="P137" s="190"/>
      <c r="Q137" s="210">
        <v>1694.28</v>
      </c>
      <c r="R137" s="215"/>
      <c r="S137" s="210">
        <v>1690.92</v>
      </c>
      <c r="T137" s="200"/>
      <c r="U137" s="179">
        <v>1932</v>
      </c>
      <c r="V137" s="173"/>
      <c r="W137" s="173"/>
      <c r="X137" s="173"/>
      <c r="Y137" s="173"/>
      <c r="Z137" s="174"/>
      <c r="AA137" s="174"/>
    </row>
    <row r="138" spans="1:27" s="202" customFormat="1" ht="18.2" customHeight="1" x14ac:dyDescent="0.25">
      <c r="A138" s="24" t="s">
        <v>121</v>
      </c>
      <c r="B138" s="190">
        <v>3235.2</v>
      </c>
      <c r="C138" s="191">
        <v>0</v>
      </c>
      <c r="D138" s="190"/>
      <c r="E138" s="191">
        <v>0</v>
      </c>
      <c r="F138" s="190"/>
      <c r="G138" s="191">
        <v>0</v>
      </c>
      <c r="H138" s="190"/>
      <c r="I138" s="191">
        <v>0</v>
      </c>
      <c r="J138" s="190"/>
      <c r="K138" s="191">
        <v>0</v>
      </c>
      <c r="L138" s="190"/>
      <c r="M138" s="191">
        <v>0</v>
      </c>
      <c r="N138" s="190"/>
      <c r="O138" s="191">
        <v>0</v>
      </c>
      <c r="P138" s="190"/>
      <c r="Q138" s="209">
        <v>0</v>
      </c>
      <c r="R138" s="198"/>
      <c r="S138" s="209">
        <v>0</v>
      </c>
      <c r="T138" s="198"/>
      <c r="U138" s="191">
        <v>0</v>
      </c>
      <c r="V138" s="216"/>
      <c r="W138" s="201"/>
      <c r="X138" s="201"/>
      <c r="Y138" s="201"/>
      <c r="AA138" s="201"/>
    </row>
    <row r="139" spans="1:27" s="202" customFormat="1" ht="18.2" customHeight="1" x14ac:dyDescent="0.25">
      <c r="A139" s="24" t="s">
        <v>122</v>
      </c>
      <c r="B139" s="190">
        <v>138.6</v>
      </c>
      <c r="C139" s="191">
        <v>145.16</v>
      </c>
      <c r="D139" s="190"/>
      <c r="E139" s="191">
        <v>141.36000000000001</v>
      </c>
      <c r="F139" s="190"/>
      <c r="G139" s="191">
        <v>141.36000000000001</v>
      </c>
      <c r="H139" s="190"/>
      <c r="I139" s="191">
        <v>143.26</v>
      </c>
      <c r="J139" s="190"/>
      <c r="K139" s="191">
        <v>143.26</v>
      </c>
      <c r="L139" s="190"/>
      <c r="M139" s="191">
        <v>91.2</v>
      </c>
      <c r="N139" s="190"/>
      <c r="O139" s="191">
        <v>116.66</v>
      </c>
      <c r="P139" s="190"/>
      <c r="Q139" s="209">
        <v>137.18</v>
      </c>
      <c r="R139" s="198"/>
      <c r="S139" s="209">
        <v>142.12</v>
      </c>
      <c r="T139" s="198"/>
      <c r="U139" s="191">
        <v>142.12</v>
      </c>
      <c r="V139" s="216"/>
      <c r="W139" s="201"/>
      <c r="X139" s="201"/>
      <c r="Y139" s="201"/>
      <c r="AA139" s="201"/>
    </row>
    <row r="140" spans="1:27" s="202" customFormat="1" ht="18.2" customHeight="1" x14ac:dyDescent="0.25">
      <c r="A140" s="24" t="s">
        <v>123</v>
      </c>
      <c r="B140" s="190">
        <v>134923.46</v>
      </c>
      <c r="C140" s="191">
        <v>131394.04999999999</v>
      </c>
      <c r="D140" s="190"/>
      <c r="E140" s="191">
        <v>163440.07999999999</v>
      </c>
      <c r="F140" s="190"/>
      <c r="G140" s="191">
        <v>197330.32</v>
      </c>
      <c r="H140" s="190"/>
      <c r="I140" s="191">
        <v>163233.57999999999</v>
      </c>
      <c r="J140" s="190"/>
      <c r="K140" s="191">
        <v>190706.68</v>
      </c>
      <c r="L140" s="190"/>
      <c r="M140" s="191">
        <v>182230.32</v>
      </c>
      <c r="N140" s="190"/>
      <c r="O140" s="191">
        <v>175471.22</v>
      </c>
      <c r="P140" s="190"/>
      <c r="Q140" s="209">
        <v>188245.16</v>
      </c>
      <c r="R140" s="198"/>
      <c r="S140" s="209">
        <v>182964.8</v>
      </c>
      <c r="T140" s="198"/>
      <c r="U140" s="191">
        <v>182283.96</v>
      </c>
      <c r="V140" s="216"/>
      <c r="W140" s="201"/>
      <c r="X140" s="201"/>
      <c r="Y140" s="201"/>
      <c r="AA140" s="201"/>
    </row>
    <row r="141" spans="1:27" s="202" customFormat="1" ht="18.2" hidden="1" customHeight="1" x14ac:dyDescent="0.25">
      <c r="A141" s="24" t="s">
        <v>124</v>
      </c>
      <c r="B141" s="190">
        <v>9023.4</v>
      </c>
      <c r="C141" s="191">
        <v>6499</v>
      </c>
      <c r="D141" s="190"/>
      <c r="E141" s="191">
        <v>6380</v>
      </c>
      <c r="F141" s="190"/>
      <c r="G141" s="191">
        <v>5553</v>
      </c>
      <c r="H141" s="190"/>
      <c r="I141" s="191"/>
      <c r="J141" s="190"/>
      <c r="K141" s="191"/>
      <c r="L141" s="190"/>
      <c r="M141" s="191"/>
      <c r="N141" s="190"/>
      <c r="O141" s="191"/>
      <c r="P141" s="190"/>
      <c r="Q141" s="209"/>
      <c r="R141" s="198"/>
      <c r="S141" s="209"/>
      <c r="T141" s="198"/>
      <c r="U141" s="191"/>
      <c r="V141" s="216"/>
      <c r="W141" s="201"/>
      <c r="X141" s="201"/>
      <c r="Y141" s="201"/>
      <c r="AA141" s="201"/>
    </row>
    <row r="142" spans="1:27" s="202" customFormat="1" ht="18.2" customHeight="1" x14ac:dyDescent="0.25">
      <c r="A142" s="24" t="s">
        <v>125</v>
      </c>
      <c r="B142" s="190"/>
      <c r="C142" s="191"/>
      <c r="D142" s="190"/>
      <c r="E142" s="191"/>
      <c r="F142" s="190"/>
      <c r="G142" s="191">
        <v>2019</v>
      </c>
      <c r="H142" s="190"/>
      <c r="I142" s="191">
        <v>6966</v>
      </c>
      <c r="J142" s="190"/>
      <c r="K142" s="191">
        <v>8179</v>
      </c>
      <c r="L142" s="190"/>
      <c r="M142" s="191">
        <v>8252</v>
      </c>
      <c r="N142" s="190"/>
      <c r="O142" s="191">
        <v>8150.9</v>
      </c>
      <c r="P142" s="190"/>
      <c r="Q142" s="209">
        <v>8792.7000000000007</v>
      </c>
      <c r="R142" s="198"/>
      <c r="S142" s="209">
        <v>8466.2199999999993</v>
      </c>
      <c r="T142" s="198"/>
      <c r="U142" s="191">
        <v>9355.56</v>
      </c>
      <c r="V142" s="216"/>
      <c r="W142" s="201"/>
      <c r="X142" s="201"/>
      <c r="Y142" s="201"/>
      <c r="AA142" s="201"/>
    </row>
    <row r="143" spans="1:27" s="202" customFormat="1" ht="18.2" customHeight="1" x14ac:dyDescent="0.25">
      <c r="A143" s="24" t="s">
        <v>126</v>
      </c>
      <c r="B143" s="190">
        <v>31226.13</v>
      </c>
      <c r="C143" s="191">
        <v>31583.99</v>
      </c>
      <c r="D143" s="190"/>
      <c r="E143" s="191">
        <v>28711.1</v>
      </c>
      <c r="F143" s="190"/>
      <c r="G143" s="191">
        <v>23444.61</v>
      </c>
      <c r="H143" s="190"/>
      <c r="I143" s="191">
        <v>30640.15</v>
      </c>
      <c r="J143" s="190"/>
      <c r="K143" s="191">
        <v>24498.76</v>
      </c>
      <c r="L143" s="190"/>
      <c r="M143" s="229">
        <v>26552.959999999999</v>
      </c>
      <c r="N143" s="230"/>
      <c r="O143" s="191">
        <v>24340.74</v>
      </c>
      <c r="P143" s="190"/>
      <c r="Q143" s="209">
        <v>26310.1</v>
      </c>
      <c r="R143" s="198"/>
      <c r="S143" s="209">
        <v>26754.43</v>
      </c>
      <c r="T143" s="198"/>
      <c r="U143" s="191">
        <v>25851.47</v>
      </c>
      <c r="V143" s="216"/>
      <c r="W143" s="201"/>
      <c r="X143" s="201"/>
      <c r="Y143" s="201"/>
      <c r="AA143" s="201"/>
    </row>
    <row r="144" spans="1:27" s="202" customFormat="1" ht="18.2" customHeight="1" x14ac:dyDescent="0.25">
      <c r="A144" s="24" t="s">
        <v>127</v>
      </c>
      <c r="B144" s="190">
        <v>369.6</v>
      </c>
      <c r="C144" s="191">
        <v>539.78</v>
      </c>
      <c r="D144" s="190"/>
      <c r="E144" s="191">
        <v>517.83000000000004</v>
      </c>
      <c r="F144" s="190"/>
      <c r="G144" s="191">
        <f>197.51+8.47+87.4+301.84</f>
        <v>595.22</v>
      </c>
      <c r="H144" s="190"/>
      <c r="I144" s="191">
        <v>557.1</v>
      </c>
      <c r="J144" s="190"/>
      <c r="K144" s="191">
        <v>589.83000000000004</v>
      </c>
      <c r="L144" s="190"/>
      <c r="M144" s="229">
        <v>599.07000000000005</v>
      </c>
      <c r="N144" s="230"/>
      <c r="O144" s="191">
        <v>525.91999999999996</v>
      </c>
      <c r="P144" s="190"/>
      <c r="Q144" s="209">
        <v>604.95000000000005</v>
      </c>
      <c r="R144" s="198"/>
      <c r="S144" s="209">
        <v>637.96</v>
      </c>
      <c r="T144" s="198"/>
      <c r="U144" s="191">
        <v>560.57000000000005</v>
      </c>
      <c r="V144" s="216"/>
      <c r="W144" s="201"/>
      <c r="X144" s="201"/>
      <c r="Y144" s="201"/>
      <c r="AA144" s="201"/>
    </row>
    <row r="145" spans="1:27" s="202" customFormat="1" ht="18.2" customHeight="1" x14ac:dyDescent="0.25">
      <c r="A145" s="24" t="s">
        <v>128</v>
      </c>
      <c r="B145" s="190"/>
      <c r="C145" s="191">
        <v>4040</v>
      </c>
      <c r="D145" s="190"/>
      <c r="E145" s="191">
        <v>3699</v>
      </c>
      <c r="F145" s="190"/>
      <c r="G145" s="191">
        <f>2188+1074</f>
        <v>3262</v>
      </c>
      <c r="H145" s="190"/>
      <c r="I145" s="191">
        <v>3767</v>
      </c>
      <c r="J145" s="190"/>
      <c r="K145" s="191">
        <v>4366</v>
      </c>
      <c r="L145" s="190"/>
      <c r="M145" s="229">
        <v>4373</v>
      </c>
      <c r="N145" s="230"/>
      <c r="O145" s="191">
        <v>4388.34</v>
      </c>
      <c r="P145" s="190"/>
      <c r="Q145" s="209">
        <v>4782.72</v>
      </c>
      <c r="R145" s="198"/>
      <c r="S145" s="209">
        <v>4389.46</v>
      </c>
      <c r="T145" s="198"/>
      <c r="U145" s="191">
        <v>5175.9799999999996</v>
      </c>
      <c r="V145" s="216"/>
      <c r="W145" s="201"/>
      <c r="X145" s="201"/>
      <c r="Y145" s="201"/>
      <c r="AA145" s="201"/>
    </row>
    <row r="146" spans="1:27" s="202" customFormat="1" ht="18.2" customHeight="1" x14ac:dyDescent="0.25">
      <c r="A146" s="24" t="s">
        <v>129</v>
      </c>
      <c r="B146" s="190"/>
      <c r="C146" s="191">
        <v>54428.99</v>
      </c>
      <c r="D146" s="190"/>
      <c r="E146" s="191">
        <v>66913.84</v>
      </c>
      <c r="F146" s="190"/>
      <c r="G146" s="191">
        <f>58825.66+21175.76</f>
        <v>80001.42</v>
      </c>
      <c r="H146" s="190"/>
      <c r="I146" s="191">
        <v>66362.899999999994</v>
      </c>
      <c r="J146" s="190"/>
      <c r="K146" s="191">
        <v>76100.259999999995</v>
      </c>
      <c r="L146" s="190"/>
      <c r="M146" s="229">
        <v>69836.3</v>
      </c>
      <c r="N146" s="230"/>
      <c r="O146" s="191">
        <v>72014.36</v>
      </c>
      <c r="P146" s="190"/>
      <c r="Q146" s="209">
        <v>74717.960000000006</v>
      </c>
      <c r="R146" s="198"/>
      <c r="S146" s="209">
        <v>69200.78</v>
      </c>
      <c r="T146" s="198"/>
      <c r="U146" s="191">
        <v>71334.259999999995</v>
      </c>
      <c r="V146" s="216"/>
      <c r="W146" s="201"/>
      <c r="X146" s="201"/>
      <c r="Y146" s="201"/>
      <c r="AA146" s="201"/>
    </row>
    <row r="147" spans="1:27" s="202" customFormat="1" ht="18.2" customHeight="1" x14ac:dyDescent="0.25">
      <c r="A147" s="24"/>
      <c r="B147" s="190"/>
      <c r="C147" s="191"/>
      <c r="D147" s="190"/>
      <c r="E147" s="191"/>
      <c r="F147" s="190"/>
      <c r="G147" s="191"/>
      <c r="H147" s="190"/>
      <c r="I147" s="190"/>
      <c r="J147" s="190"/>
      <c r="K147" s="191"/>
      <c r="L147" s="190"/>
      <c r="M147" s="229"/>
      <c r="N147" s="230"/>
      <c r="O147" s="191"/>
      <c r="P147" s="190"/>
      <c r="Q147" s="209"/>
      <c r="R147" s="198"/>
      <c r="S147" s="191"/>
      <c r="T147" s="190"/>
      <c r="U147" s="191"/>
      <c r="V147" s="216"/>
      <c r="W147" s="201"/>
      <c r="X147" s="201"/>
      <c r="Y147" s="201"/>
      <c r="AA147" s="201"/>
    </row>
    <row r="148" spans="1:27" s="202" customFormat="1" ht="18.2" customHeight="1" x14ac:dyDescent="0.25">
      <c r="A148" s="24" t="s">
        <v>14</v>
      </c>
      <c r="B148" s="190">
        <f>SUM(B133:B144)</f>
        <v>457329.51</v>
      </c>
      <c r="C148" s="191">
        <f>SUM(C133:C146)</f>
        <v>442918.74</v>
      </c>
      <c r="D148" s="190"/>
      <c r="E148" s="191">
        <f>SUM(E133:E146)</f>
        <v>526411.89</v>
      </c>
      <c r="F148" s="190"/>
      <c r="G148" s="191">
        <f>SUM(G133:G144)</f>
        <v>548048.01</v>
      </c>
      <c r="H148" s="191"/>
      <c r="I148" s="191">
        <f>SUM(I133:I146)</f>
        <v>534748.23</v>
      </c>
      <c r="J148" s="190"/>
      <c r="K148" s="191">
        <f>SUM(K133:K146)</f>
        <v>598085.51</v>
      </c>
      <c r="L148" s="190"/>
      <c r="M148" s="191">
        <f>SUM(M133:M146)</f>
        <v>578788.99</v>
      </c>
      <c r="N148" s="190"/>
      <c r="O148" s="191">
        <f>SUM(O133:O146)</f>
        <v>571733.30000000005</v>
      </c>
      <c r="P148" s="190"/>
      <c r="Q148" s="191">
        <f>SUM(Q133:Q146)</f>
        <v>585830.7699999999</v>
      </c>
      <c r="R148" s="190"/>
      <c r="S148" s="191">
        <f>SUM(S133:S146)</f>
        <v>580920.14999999991</v>
      </c>
      <c r="T148" s="190"/>
      <c r="U148" s="191">
        <f>SUM(U133:U146)</f>
        <v>589659.22</v>
      </c>
      <c r="V148" s="216"/>
      <c r="W148" s="201"/>
      <c r="X148" s="201"/>
      <c r="Y148" s="201"/>
      <c r="AA148" s="201"/>
    </row>
    <row r="151" spans="1:27" ht="13.15" customHeight="1" x14ac:dyDescent="0.25">
      <c r="A151" s="4" t="s">
        <v>130</v>
      </c>
      <c r="B151" s="4"/>
      <c r="C151" s="4"/>
      <c r="D151" s="4"/>
      <c r="E151" s="4"/>
      <c r="F151" s="203"/>
    </row>
    <row r="152" spans="1:27" ht="13.15" customHeight="1" x14ac:dyDescent="0.25">
      <c r="A152" s="4"/>
      <c r="B152" s="4"/>
      <c r="C152" s="4"/>
      <c r="D152" s="4"/>
      <c r="E152" s="4"/>
      <c r="F152" s="203"/>
    </row>
    <row r="153" spans="1:27" ht="13.15" customHeight="1" x14ac:dyDescent="0.25">
      <c r="A153" s="4"/>
      <c r="B153" s="4"/>
      <c r="C153" s="4"/>
      <c r="D153" s="4"/>
      <c r="E153" s="4"/>
      <c r="F153" s="203"/>
    </row>
    <row r="154" spans="1:27" ht="13.15" customHeight="1" x14ac:dyDescent="0.25">
      <c r="A154" s="4"/>
      <c r="B154" s="4"/>
      <c r="C154" s="4"/>
      <c r="D154" s="4"/>
      <c r="E154" s="4"/>
      <c r="F154" s="203"/>
    </row>
    <row r="156" spans="1:27" ht="13.15" customHeight="1" x14ac:dyDescent="0.25">
      <c r="A156" s="3" t="s">
        <v>131</v>
      </c>
      <c r="B156" s="3"/>
      <c r="C156" s="3"/>
      <c r="D156" s="3"/>
      <c r="E156" s="3"/>
      <c r="F156" s="204"/>
    </row>
    <row r="157" spans="1:27" ht="13.15" customHeight="1" x14ac:dyDescent="0.25">
      <c r="A157" s="3"/>
      <c r="B157" s="3"/>
      <c r="C157" s="3"/>
      <c r="D157" s="3"/>
      <c r="E157" s="3"/>
    </row>
    <row r="158" spans="1:27" ht="13.15" customHeight="1" x14ac:dyDescent="0.25">
      <c r="A158" s="3"/>
      <c r="B158" s="3"/>
      <c r="C158" s="3"/>
      <c r="D158" s="3"/>
      <c r="E158" s="3"/>
    </row>
    <row r="159" spans="1:27" ht="13.15" customHeight="1" x14ac:dyDescent="0.25">
      <c r="A159" s="3"/>
      <c r="B159" s="3"/>
      <c r="C159" s="3"/>
      <c r="D159" s="3"/>
      <c r="E159" s="3"/>
    </row>
    <row r="161" spans="1:5" ht="13.15" customHeight="1" x14ac:dyDescent="0.25">
      <c r="A161" s="3" t="s">
        <v>132</v>
      </c>
      <c r="B161" s="3"/>
      <c r="C161" s="3"/>
      <c r="D161" s="3"/>
      <c r="E161" s="3"/>
    </row>
    <row r="162" spans="1:5" x14ac:dyDescent="0.25">
      <c r="A162" s="243"/>
      <c r="B162" s="243"/>
      <c r="C162" s="243"/>
      <c r="D162" s="243"/>
      <c r="E162" s="243"/>
    </row>
    <row r="163" spans="1:5" x14ac:dyDescent="0.25">
      <c r="A163" s="243"/>
      <c r="B163" s="243"/>
      <c r="C163" s="243"/>
      <c r="D163" s="243"/>
      <c r="E163" s="243"/>
    </row>
    <row r="164" spans="1:5" x14ac:dyDescent="0.25">
      <c r="A164" s="243"/>
      <c r="B164" s="243"/>
      <c r="C164" s="243"/>
      <c r="D164" s="243"/>
      <c r="E164" s="243"/>
    </row>
  </sheetData>
  <mergeCells count="5">
    <mergeCell ref="A1:C1"/>
    <mergeCell ref="A2:S2"/>
    <mergeCell ref="A151:E154"/>
    <mergeCell ref="A156:E159"/>
    <mergeCell ref="A161:E164"/>
  </mergeCells>
  <printOptions horizontalCentered="1"/>
  <pageMargins left="0.15763888888888899" right="3.9583333333333297E-2" top="0.118055555555556" bottom="0.15763888888888899" header="0.51180555555555496" footer="0.51180555555555496"/>
  <pageSetup paperSize="9" firstPageNumber="0" pageOrder="overThenDown" orientation="portrait" r:id="rId1"/>
  <colBreaks count="1" manualBreakCount="1">
    <brk id="2" max="1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025" width="10.5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473424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FLUXO 2017</vt:lpstr>
      <vt:lpstr>Planilha2</vt:lpstr>
      <vt:lpstr>'FLUXO 2017'!Area_de_impressao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149</cp:revision>
  <cp:lastPrinted>2018-07-25T12:19:50Z</cp:lastPrinted>
  <dcterms:modified xsi:type="dcterms:W3CDTF">2018-07-25T12:19:58Z</dcterms:modified>
</cp:coreProperties>
</file>