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ASTA CARLOS\PORTAL DE TRANSPARENCIA\"/>
    </mc:Choice>
  </mc:AlternateContent>
  <xr:revisionPtr revIDLastSave="0" documentId="8_{7333E6F5-E059-4420-A67F-2DBE8A8CFF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E192" i="1" l="1"/>
  <c r="E188" i="1"/>
  <c r="E193" i="1" s="1"/>
  <c r="G183" i="1"/>
  <c r="G182" i="1"/>
  <c r="F182" i="1"/>
  <c r="H177" i="1"/>
  <c r="N176" i="1"/>
  <c r="M176" i="1"/>
  <c r="H176" i="1"/>
  <c r="N175" i="1"/>
  <c r="M175" i="1"/>
  <c r="H175" i="1"/>
  <c r="N174" i="1"/>
  <c r="M174" i="1"/>
  <c r="H174" i="1"/>
  <c r="N173" i="1"/>
  <c r="M173" i="1"/>
  <c r="H173" i="1"/>
  <c r="N172" i="1"/>
  <c r="M172" i="1"/>
  <c r="H172" i="1"/>
  <c r="N171" i="1"/>
  <c r="M171" i="1"/>
  <c r="H171" i="1"/>
  <c r="N170" i="1"/>
  <c r="M170" i="1"/>
  <c r="H170" i="1"/>
  <c r="N169" i="1"/>
  <c r="M169" i="1"/>
  <c r="H169" i="1"/>
  <c r="N168" i="1"/>
  <c r="M168" i="1"/>
  <c r="H168" i="1"/>
  <c r="N167" i="1"/>
  <c r="M167" i="1"/>
  <c r="H167" i="1"/>
  <c r="N166" i="1"/>
  <c r="M166" i="1"/>
  <c r="H166" i="1"/>
  <c r="N165" i="1"/>
  <c r="M165" i="1"/>
  <c r="N164" i="1"/>
  <c r="M164" i="1"/>
  <c r="H164" i="1"/>
  <c r="N163" i="1"/>
  <c r="M163" i="1"/>
  <c r="H163" i="1"/>
  <c r="N162" i="1"/>
  <c r="M162" i="1"/>
  <c r="H162" i="1"/>
  <c r="N161" i="1"/>
  <c r="M161" i="1"/>
  <c r="H161" i="1"/>
  <c r="N160" i="1"/>
  <c r="M160" i="1"/>
  <c r="H160" i="1"/>
  <c r="N159" i="1"/>
  <c r="M159" i="1"/>
  <c r="H159" i="1"/>
  <c r="N158" i="1"/>
  <c r="M158" i="1"/>
  <c r="H158" i="1"/>
  <c r="N157" i="1"/>
  <c r="M157" i="1"/>
  <c r="H157" i="1"/>
  <c r="N156" i="1"/>
  <c r="M156" i="1"/>
  <c r="H156" i="1"/>
  <c r="N155" i="1"/>
  <c r="M155" i="1"/>
  <c r="H155" i="1"/>
  <c r="N154" i="1"/>
  <c r="M154" i="1"/>
  <c r="H154" i="1"/>
  <c r="N153" i="1"/>
  <c r="M153" i="1"/>
  <c r="H153" i="1"/>
  <c r="N152" i="1"/>
  <c r="M152" i="1"/>
  <c r="H152" i="1"/>
  <c r="N151" i="1"/>
  <c r="M151" i="1"/>
  <c r="H151" i="1"/>
  <c r="N150" i="1"/>
  <c r="M150" i="1"/>
  <c r="H150" i="1"/>
  <c r="N149" i="1"/>
  <c r="M149" i="1"/>
  <c r="H149" i="1"/>
  <c r="N148" i="1"/>
  <c r="M148" i="1"/>
  <c r="H148" i="1"/>
  <c r="N147" i="1"/>
  <c r="M147" i="1"/>
  <c r="H147" i="1"/>
  <c r="N146" i="1"/>
  <c r="M146" i="1"/>
  <c r="H146" i="1"/>
  <c r="N145" i="1"/>
  <c r="M145" i="1"/>
  <c r="H145" i="1"/>
  <c r="N144" i="1"/>
  <c r="M144" i="1"/>
  <c r="H144" i="1"/>
  <c r="N143" i="1"/>
  <c r="M143" i="1"/>
  <c r="H143" i="1"/>
  <c r="N142" i="1"/>
  <c r="M142" i="1"/>
  <c r="H142" i="1"/>
  <c r="N141" i="1"/>
  <c r="M141" i="1"/>
  <c r="H141" i="1"/>
  <c r="N140" i="1"/>
  <c r="M140" i="1"/>
  <c r="H140" i="1"/>
  <c r="N139" i="1"/>
  <c r="M139" i="1"/>
  <c r="H139" i="1"/>
  <c r="N138" i="1"/>
  <c r="M138" i="1"/>
  <c r="H138" i="1"/>
  <c r="M137" i="1"/>
  <c r="N136" i="1"/>
  <c r="M136" i="1"/>
  <c r="H136" i="1"/>
  <c r="N135" i="1"/>
  <c r="M135" i="1"/>
  <c r="H135" i="1"/>
  <c r="M134" i="1"/>
  <c r="N133" i="1"/>
  <c r="M133" i="1"/>
  <c r="H133" i="1"/>
  <c r="G129" i="1"/>
  <c r="F129" i="1"/>
  <c r="N128" i="1"/>
  <c r="M128" i="1"/>
  <c r="H128" i="1"/>
  <c r="N127" i="1"/>
  <c r="M127" i="1"/>
  <c r="H127" i="1"/>
  <c r="N126" i="1"/>
  <c r="M126" i="1"/>
  <c r="N125" i="1"/>
  <c r="M125" i="1"/>
  <c r="H125" i="1"/>
  <c r="N124" i="1"/>
  <c r="M124" i="1"/>
  <c r="H124" i="1"/>
  <c r="N123" i="1"/>
  <c r="M123" i="1"/>
  <c r="N122" i="1"/>
  <c r="M122" i="1"/>
  <c r="N121" i="1"/>
  <c r="M121" i="1"/>
  <c r="N120" i="1"/>
  <c r="M120" i="1"/>
  <c r="H120" i="1"/>
  <c r="N119" i="1"/>
  <c r="M119" i="1"/>
  <c r="N118" i="1"/>
  <c r="M118" i="1"/>
  <c r="H118" i="1"/>
  <c r="N117" i="1"/>
  <c r="M117" i="1"/>
  <c r="H117" i="1"/>
  <c r="N116" i="1"/>
  <c r="M116" i="1"/>
  <c r="H116" i="1"/>
  <c r="N115" i="1"/>
  <c r="M115" i="1"/>
  <c r="N114" i="1"/>
  <c r="M114" i="1"/>
  <c r="H114" i="1"/>
  <c r="N113" i="1"/>
  <c r="M113" i="1"/>
  <c r="H113" i="1"/>
  <c r="H129" i="1" s="1"/>
  <c r="F130" i="1" s="1"/>
  <c r="G109" i="1"/>
  <c r="F109" i="1"/>
  <c r="M108" i="1"/>
  <c r="N106" i="1"/>
  <c r="M106" i="1"/>
  <c r="H106" i="1"/>
  <c r="N105" i="1"/>
  <c r="M105" i="1"/>
  <c r="N104" i="1"/>
  <c r="M104" i="1"/>
  <c r="N103" i="1"/>
  <c r="N102" i="1"/>
  <c r="M102" i="1"/>
  <c r="H102" i="1"/>
  <c r="N101" i="1"/>
  <c r="M101" i="1"/>
  <c r="N100" i="1"/>
  <c r="M100" i="1"/>
  <c r="H100" i="1"/>
  <c r="N99" i="1"/>
  <c r="M99" i="1"/>
  <c r="G95" i="1"/>
  <c r="F95" i="1"/>
  <c r="N94" i="1"/>
  <c r="M94" i="1"/>
  <c r="M93" i="1"/>
  <c r="N92" i="1"/>
  <c r="M92" i="1"/>
  <c r="N91" i="1"/>
  <c r="M91" i="1"/>
  <c r="H91" i="1"/>
  <c r="N90" i="1"/>
  <c r="M90" i="1"/>
  <c r="N89" i="1"/>
  <c r="M89" i="1"/>
  <c r="H89" i="1"/>
  <c r="H95" i="1" s="1"/>
  <c r="F96" i="1" s="1"/>
  <c r="G86" i="1"/>
  <c r="F86" i="1"/>
  <c r="N85" i="1"/>
  <c r="M85" i="1"/>
  <c r="M84" i="1"/>
  <c r="N83" i="1"/>
  <c r="M83" i="1"/>
  <c r="N82" i="1"/>
  <c r="M82" i="1"/>
  <c r="N81" i="1"/>
  <c r="M81" i="1"/>
  <c r="H81" i="1"/>
  <c r="N80" i="1"/>
  <c r="M80" i="1"/>
  <c r="H80" i="1"/>
  <c r="N79" i="1"/>
  <c r="M79" i="1"/>
  <c r="H79" i="1"/>
  <c r="N78" i="1"/>
  <c r="M78" i="1"/>
  <c r="H78" i="1"/>
  <c r="N77" i="1"/>
  <c r="M77" i="1"/>
  <c r="H77" i="1"/>
  <c r="N76" i="1"/>
  <c r="M76" i="1"/>
  <c r="H76" i="1"/>
  <c r="N75" i="1"/>
  <c r="M75" i="1"/>
  <c r="H75" i="1"/>
  <c r="N74" i="1"/>
  <c r="M74" i="1"/>
  <c r="H74" i="1"/>
  <c r="N73" i="1"/>
  <c r="M73" i="1"/>
  <c r="H73" i="1"/>
  <c r="N72" i="1"/>
  <c r="M72" i="1"/>
  <c r="H72" i="1"/>
  <c r="F69" i="1"/>
  <c r="G68" i="1"/>
  <c r="F68" i="1"/>
  <c r="N67" i="1"/>
  <c r="M67" i="1"/>
  <c r="N66" i="1"/>
  <c r="M66" i="1"/>
  <c r="H66" i="1"/>
  <c r="N65" i="1"/>
  <c r="M65" i="1"/>
  <c r="H65" i="1"/>
  <c r="N64" i="1"/>
  <c r="M64" i="1"/>
  <c r="H64" i="1"/>
  <c r="N63" i="1"/>
  <c r="H63" i="1"/>
  <c r="G59" i="1"/>
  <c r="F59" i="1"/>
  <c r="N58" i="1"/>
  <c r="M58" i="1"/>
  <c r="H58" i="1"/>
  <c r="N57" i="1"/>
  <c r="M57" i="1"/>
  <c r="H57" i="1"/>
  <c r="N56" i="1"/>
  <c r="M56" i="1"/>
  <c r="N55" i="1"/>
  <c r="M55" i="1"/>
  <c r="H55" i="1"/>
  <c r="N54" i="1"/>
  <c r="M54" i="1"/>
  <c r="H54" i="1"/>
  <c r="N53" i="1"/>
  <c r="M53" i="1"/>
  <c r="H53" i="1"/>
  <c r="N52" i="1"/>
  <c r="M52" i="1"/>
  <c r="H52" i="1"/>
  <c r="N51" i="1"/>
  <c r="M51" i="1"/>
  <c r="H51" i="1"/>
  <c r="N50" i="1"/>
  <c r="M50" i="1"/>
  <c r="H50" i="1"/>
  <c r="N49" i="1"/>
  <c r="M49" i="1"/>
  <c r="H49" i="1"/>
  <c r="N48" i="1"/>
  <c r="M48" i="1"/>
  <c r="H48" i="1"/>
  <c r="N47" i="1"/>
  <c r="M47" i="1"/>
  <c r="H47" i="1"/>
  <c r="H59" i="1" s="1"/>
  <c r="N46" i="1"/>
  <c r="M46" i="1"/>
  <c r="N45" i="1"/>
  <c r="M45" i="1"/>
  <c r="G41" i="1"/>
  <c r="F41" i="1"/>
  <c r="N40" i="1"/>
  <c r="M40" i="1"/>
  <c r="N39" i="1"/>
  <c r="M39" i="1"/>
  <c r="H39" i="1"/>
  <c r="N38" i="1"/>
  <c r="M38" i="1"/>
  <c r="H38" i="1"/>
  <c r="N37" i="1"/>
  <c r="M37" i="1"/>
  <c r="N36" i="1"/>
  <c r="M36" i="1"/>
  <c r="N35" i="1"/>
  <c r="M35" i="1"/>
  <c r="H35" i="1"/>
  <c r="N33" i="1"/>
  <c r="M33" i="1"/>
  <c r="H33" i="1"/>
  <c r="H41" i="1" s="1"/>
  <c r="F42" i="1" s="1"/>
  <c r="N32" i="1"/>
  <c r="M32" i="1"/>
  <c r="G28" i="1"/>
  <c r="F28" i="1"/>
  <c r="F183" i="1" s="1"/>
  <c r="N27" i="1"/>
  <c r="M27" i="1"/>
  <c r="H27" i="1"/>
  <c r="N26" i="1"/>
  <c r="M26" i="1"/>
  <c r="H26" i="1"/>
  <c r="M25" i="1"/>
  <c r="N24" i="1"/>
  <c r="M24" i="1"/>
  <c r="N23" i="1"/>
  <c r="M23" i="1"/>
  <c r="N22" i="1"/>
  <c r="M22" i="1"/>
  <c r="H22" i="1"/>
  <c r="N20" i="1"/>
  <c r="M20" i="1"/>
  <c r="H20" i="1"/>
  <c r="N19" i="1"/>
  <c r="M19" i="1"/>
  <c r="H19" i="1"/>
  <c r="N18" i="1"/>
  <c r="M18" i="1"/>
  <c r="H18" i="1"/>
  <c r="N17" i="1"/>
  <c r="M17" i="1"/>
  <c r="H17" i="1"/>
  <c r="N16" i="1"/>
  <c r="M16" i="1"/>
  <c r="H16" i="1"/>
  <c r="N15" i="1"/>
  <c r="M15" i="1"/>
  <c r="H15" i="1"/>
  <c r="N14" i="1"/>
  <c r="M14" i="1"/>
  <c r="H14" i="1"/>
  <c r="N12" i="1"/>
  <c r="M12" i="1"/>
  <c r="H12" i="1"/>
  <c r="N11" i="1"/>
  <c r="M11" i="1"/>
  <c r="M4" i="1"/>
  <c r="N3" i="1"/>
  <c r="M3" i="1"/>
  <c r="H68" i="1" l="1"/>
  <c r="H109" i="1"/>
  <c r="H28" i="1"/>
  <c r="F29" i="1" s="1"/>
  <c r="H182" i="1"/>
  <c r="F60" i="1"/>
  <c r="F110" i="1"/>
  <c r="G1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Usuario</author>
    <author>usuário</author>
    <author>Usuário</author>
    <author>USUÁRIO</author>
  </authors>
  <commentList>
    <comment ref="C3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>USUÁRIO:Veículo Substituindo: Sandero QOR-2330
Cedido pela AGRESTE SANEAMENTO</t>
        </r>
      </text>
    </comment>
    <comment ref="D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SANDERO de placa QQW-0450 no dia 06/07/2020
</t>
        </r>
      </text>
    </comment>
    <comment ref="I3" authorId="0" shapeId="0" xr:uid="{00000000-0006-0000-0000-000003000000}">
      <text>
        <r>
          <rPr>
            <sz val="11"/>
            <color rgb="FF000000"/>
            <rFont val="Calibri"/>
            <family val="2"/>
            <charset val="1"/>
          </rPr>
          <t>Responsável pelo Setor</t>
        </r>
      </text>
    </comment>
    <comment ref="L3" authorId="0" shapeId="0" xr:uid="{00000000-0006-0000-0000-000004000000}">
      <text>
        <r>
          <rPr>
            <sz val="11"/>
            <color rgb="FF000000"/>
            <rFont val="Calibri"/>
            <family val="2"/>
            <charset val="1"/>
          </rPr>
          <t>USUÁRIO:Saída do veículo anterior: 8/5/19</t>
        </r>
      </text>
    </comment>
    <comment ref="C6" authorId="2" shapeId="0" xr:uid="{00000000-0006-0000-0000-000005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MOTO CARGO</t>
        </r>
      </text>
    </comment>
    <comment ref="D11" authorId="0" shapeId="0" xr:uid="{00000000-0006-0000-0000-000006000000}">
      <text>
        <r>
          <rPr>
            <sz val="11"/>
            <color rgb="FF000000"/>
            <rFont val="Calibri"/>
            <family val="2"/>
            <charset val="1"/>
          </rPr>
          <t>USUÁRIO:S10 - QLI-4392</t>
        </r>
      </text>
    </comment>
    <comment ref="C12" authorId="0" shapeId="0" xr:uid="{00000000-0006-0000-0000-000007000000}">
      <text>
        <r>
          <rPr>
            <sz val="11"/>
            <color rgb="FF000000"/>
            <rFont val="Calibri"/>
            <family val="2"/>
            <charset val="1"/>
          </rPr>
          <t>USUÁRIO:GOL QLI-5441</t>
        </r>
      </text>
    </comment>
    <comment ref="D14" authorId="0" shapeId="0" xr:uid="{00000000-0006-0000-0000-000008000000}">
      <text>
        <r>
          <rPr>
            <sz val="11"/>
            <color rgb="FF000000"/>
            <rFont val="Calibri"/>
            <family val="2"/>
            <charset val="1"/>
          </rPr>
          <t>VEÍCULO SUBSTITUINDO GOL QLI-5561, EM 21.03.2019</t>
        </r>
      </text>
    </comment>
    <comment ref="C15" authorId="0" shapeId="0" xr:uid="{00000000-0006-0000-0000-000009000000}">
      <text>
        <r>
          <rPr>
            <sz val="11"/>
            <color rgb="FF000000"/>
            <rFont val="Calibri"/>
            <family val="2"/>
            <charset val="1"/>
          </rPr>
          <t>USUÁRIO:Substituindo o veículo S10 QLI-4382</t>
        </r>
      </text>
    </comment>
    <comment ref="C16" authorId="0" shapeId="0" xr:uid="{00000000-0006-0000-0000-00000A000000}">
      <text>
        <r>
          <rPr>
            <sz val="11"/>
            <color rgb="FF000000"/>
            <rFont val="Calibri"/>
            <family val="2"/>
            <charset val="1"/>
          </rPr>
          <t>USUÁRIO:SANDERO QLK-4721</t>
        </r>
      </text>
    </comment>
    <comment ref="C17" authorId="0" shapeId="0" xr:uid="{00000000-0006-0000-0000-00000B000000}">
      <text>
        <r>
          <rPr>
            <sz val="11"/>
            <color rgb="FF000000"/>
            <rFont val="Calibri"/>
            <family val="2"/>
            <charset val="1"/>
          </rPr>
          <t>USUÁRIO:SANDERO QLK-4741</t>
        </r>
      </text>
    </comment>
    <comment ref="C18" authorId="0" shapeId="0" xr:uid="{00000000-0006-0000-0000-00000C000000}">
      <text>
        <r>
          <rPr>
            <sz val="11"/>
            <color rgb="FF000000"/>
            <rFont val="Calibri"/>
            <family val="2"/>
            <charset val="1"/>
          </rPr>
          <t>USUÁRIO:SAVEIRO QLK-0562</t>
        </r>
      </text>
    </comment>
    <comment ref="C19" authorId="0" shapeId="0" xr:uid="{00000000-0006-0000-0000-00000D000000}">
      <text>
        <r>
          <rPr>
            <sz val="11"/>
            <color rgb="FF000000"/>
            <rFont val="Calibri"/>
            <family val="2"/>
            <charset val="1"/>
          </rPr>
          <t>VEICULO TROCADO EM 17.07.2018, SAINDO SAVEIRO PLACA QLK0572 ENTRANDO UMA OROCH PLACA QLH0395.</t>
        </r>
      </text>
    </comment>
    <comment ref="D19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Substituiu OROCH QLH-0395 no dia 01/02/2021</t>
        </r>
      </text>
    </comment>
    <comment ref="D20" authorId="0" shapeId="0" xr:uid="{00000000-0006-0000-0000-00000F000000}">
      <text>
        <r>
          <rPr>
            <sz val="11"/>
            <color rgb="FF000000"/>
            <rFont val="Calibri"/>
            <family val="2"/>
            <charset val="1"/>
          </rPr>
          <t>VEICULO SUBSTITUINDO QLL-3702
DATA:11/11/2019. SAVEIRO DE PLACA (QWG-6510), FOI SUBSTITUIDA PELA OROCH DE PLACA (SAA3H68), NO DIA 03/12/2021.</t>
        </r>
      </text>
    </comment>
    <comment ref="D22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TROCA COM OROCH QLM-5277 no dia 05/02/2021 da locadora AMERICA</t>
        </r>
      </text>
    </comment>
    <comment ref="E22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E23" authorId="3" shapeId="0" xr:uid="{00000000-0006-0000-0000-000012000000}">
      <text>
        <r>
          <rPr>
            <b/>
            <sz val="9"/>
            <color indexed="81"/>
            <rFont val="Segoe UI"/>
            <family val="2"/>
          </rPr>
          <t>Veículo era da UNFA</t>
        </r>
      </text>
    </comment>
    <comment ref="D25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ORE-9853 que pertencia locadora SÃO SEBASTIAO no dia 05/08.
</t>
        </r>
      </text>
    </comment>
    <comment ref="E25" authorId="3" shapeId="0" xr:uid="{00000000-0006-0000-0000-000014000000}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E26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D27" authorId="0" shapeId="0" xr:uid="{00000000-0006-0000-0000-000016000000}">
      <text>
        <r>
          <rPr>
            <sz val="11"/>
            <color rgb="FF000000"/>
            <rFont val="Calibri"/>
            <family val="2"/>
            <charset val="1"/>
          </rPr>
          <t>Veículo Substituido GOL ORM-0963</t>
        </r>
      </text>
    </comment>
    <comment ref="C32" authorId="0" shapeId="0" xr:uid="{00000000-0006-0000-0000-000017000000}">
      <text>
        <r>
          <rPr>
            <sz val="11"/>
            <color rgb="FF000000"/>
            <rFont val="Calibri"/>
            <family val="2"/>
            <charset val="1"/>
          </rPr>
          <t>VEICULO TROCADO EM 31.07.2018. SAIU PALIO QLD3901. O MESMO APRESENTAVA AVARIAS NAS LATERAIS</t>
        </r>
      </text>
    </comment>
    <comment ref="D32" authorId="4" shapeId="0" xr:uid="{00000000-0006-0000-0000-000018000000}">
      <text>
        <r>
          <rPr>
            <b/>
            <sz val="9"/>
            <color indexed="81"/>
            <rFont val="Tahoma"/>
            <family val="2"/>
          </rPr>
          <t>USUÁRIO:</t>
        </r>
        <r>
          <rPr>
            <sz val="9"/>
            <color indexed="81"/>
            <rFont val="Tahoma"/>
            <family val="2"/>
          </rPr>
          <t xml:space="preserve">
VEÍCULO PERTENCEU A FROTA DA GESUP ATÉ  AS 10:00H DO DIA 13/04/2020.</t>
        </r>
      </text>
    </comment>
    <comment ref="E32" authorId="3" shapeId="0" xr:uid="{00000000-0006-0000-0000-000019000000}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E33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C35" authorId="0" shapeId="0" xr:uid="{00000000-0006-0000-0000-00001B000000}">
      <text>
        <r>
          <rPr>
            <sz val="11"/>
            <color rgb="FF000000"/>
            <rFont val="Calibri"/>
            <family val="2"/>
            <charset val="1"/>
          </rPr>
          <t>ACRESCENTADO À FROTA EM 03.04.2019 SUBSTITUIU SAVEIRO QLJ-1581</t>
        </r>
      </text>
    </comment>
    <comment ref="E35" authorId="3" shapeId="0" xr:uid="{00000000-0006-0000-0000-00001C000000}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L35" authorId="0" shapeId="0" xr:uid="{00000000-0006-0000-0000-00001D000000}">
      <text>
        <r>
          <rPr>
            <sz val="11"/>
            <color rgb="FF000000"/>
            <rFont val="Calibri"/>
            <family val="2"/>
            <charset val="1"/>
          </rPr>
          <t>Inserido na unidade em 3/4/2019</t>
        </r>
      </text>
    </comment>
    <comment ref="D36" authorId="0" shapeId="0" xr:uid="{00000000-0006-0000-0000-00001E000000}">
      <text>
        <r>
          <rPr>
            <sz val="11"/>
            <color rgb="FF000000"/>
            <rFont val="Calibri"/>
            <family val="2"/>
            <charset val="1"/>
          </rPr>
          <t>Veículo substituido GOL – QLJ-6771 saída em 23/07/19</t>
        </r>
      </text>
    </comment>
    <comment ref="C38" authorId="0" shapeId="0" xr:uid="{00000000-0006-0000-0000-00001F000000}">
      <text>
        <r>
          <rPr>
            <sz val="11"/>
            <color rgb="FF000000"/>
            <rFont val="Calibri"/>
            <family val="2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38" authorId="1" shapeId="0" xr:uid="{00000000-0006-0000-0000-00002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GOL PERTENCIA A UNLE fazendo permuta no dia 30/07/2021</t>
        </r>
      </text>
    </comment>
    <comment ref="C39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entrando na FROTA da UNLE no dia 20/10 vindo da GEOBS.</t>
        </r>
      </text>
    </comment>
    <comment ref="C45" authorId="0" shapeId="0" xr:uid="{00000000-0006-0000-0000-000023000000}">
      <text>
        <r>
          <rPr>
            <sz val="11"/>
            <color rgb="FF000000"/>
            <rFont val="Calibri"/>
            <family val="2"/>
            <charset val="1"/>
          </rPr>
          <t>Veículo anterior: Oroch – ORL-8453</t>
        </r>
      </text>
    </comment>
    <comment ref="D45" authorId="3" shapeId="0" xr:uid="{00000000-0006-0000-0000-000024000000}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  <comment ref="I45" authorId="3" shapeId="0" xr:uid="{00000000-0006-0000-0000-000025000000}">
      <text>
        <r>
          <rPr>
            <b/>
            <sz val="9"/>
            <color indexed="81"/>
            <rFont val="Segoe UI"/>
            <family val="2"/>
          </rPr>
          <t>Veículo conduzido anteriormente por ABERDÃO LÁU até o dia 01/07/2021.
GERSON DE OLIVEIRA antes do dia 01/07/2021 conduzia o veículo OROCH de placa ORL-9724.</t>
        </r>
      </text>
    </comment>
    <comment ref="C46" authorId="0" shapeId="0" xr:uid="{00000000-0006-0000-0000-000026000000}">
      <text>
        <r>
          <rPr>
            <sz val="11"/>
            <color rgb="FF000000"/>
            <rFont val="Calibri"/>
            <family val="2"/>
            <charset val="1"/>
          </rPr>
          <t>VEÍCULO SUBSTITUÍNDO SANDERO QLF-4879, EM 23.01.2019
VINDO DA SPORTCAR. ANTES PERTENCENDO À UNJA.</t>
        </r>
      </text>
    </comment>
    <comment ref="D46" authorId="3" shapeId="0" xr:uid="{00000000-0006-0000-0000-000027000000}">
      <text>
        <r>
          <rPr>
            <b/>
            <sz val="9"/>
            <color indexed="81"/>
            <rFont val="Segoe UI"/>
            <family val="2"/>
          </rPr>
          <t>Veículo lotado anteriormente na UNFA
SUBSTITUIU O GOL ORM-5752 NO DIA 13/10/21.</t>
        </r>
      </text>
    </comment>
    <comment ref="I46" authorId="3" shapeId="0" xr:uid="{00000000-0006-0000-0000-000028000000}">
      <text>
        <r>
          <rPr>
            <b/>
            <sz val="9"/>
            <color indexed="81"/>
            <rFont val="Segoe UI"/>
            <family val="2"/>
          </rPr>
          <t>Motorista FRANCISCO E.M DA SILVA conduzia até o dia 16/07/2021 o veículo SPIN de placa QLM-9877</t>
        </r>
      </text>
    </comment>
    <comment ref="C47" authorId="0" shapeId="0" xr:uid="{00000000-0006-0000-0000-000029000000}">
      <text>
        <r>
          <rPr>
            <sz val="11"/>
            <color rgb="FF000000"/>
            <rFont val="Calibri"/>
            <family val="2"/>
            <charset val="1"/>
          </rPr>
          <t>VEICULO SUBSTITUINDO SANDERO QLH-4120, EM 12.02.2019</t>
        </r>
      </text>
    </comment>
    <comment ref="C48" authorId="0" shapeId="0" xr:uid="{00000000-0006-0000-0000-00002A000000}">
      <text>
        <r>
          <rPr>
            <sz val="11"/>
            <color rgb="FF000000"/>
            <rFont val="Calibri"/>
            <family val="2"/>
            <charset val="1"/>
          </rPr>
          <t>VEÍCULO SUBSTITUÍNDO SANDERO QLF-4849, EM 23.01.2019
VINDO DA SPORTCAR.</t>
        </r>
      </text>
    </comment>
    <comment ref="D48" authorId="0" shapeId="0" xr:uid="{00000000-0006-0000-0000-00002B000000}">
      <text>
        <r>
          <rPr>
            <sz val="11"/>
            <color rgb="FF000000"/>
            <rFont val="Calibri"/>
            <family val="2"/>
            <charset val="1"/>
          </rPr>
          <t>USUÁRIO:Veículo temporiamente na frota</t>
        </r>
      </text>
    </comment>
    <comment ref="E48" authorId="3" shapeId="0" xr:uid="{00000000-0006-0000-0000-00002C000000}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49" authorId="0" shapeId="0" xr:uid="{00000000-0006-0000-0000-00002D000000}">
      <text>
        <r>
          <rPr>
            <sz val="11"/>
            <color rgb="FF000000"/>
            <rFont val="Calibri"/>
            <family val="2"/>
            <charset val="1"/>
          </rPr>
          <t>VEICULO ANTIGO KOMBI OHJ4547 TROCADA 12.06.2018</t>
        </r>
      </text>
    </comment>
    <comment ref="E49" authorId="3" shapeId="0" xr:uid="{00000000-0006-0000-0000-00002E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E50" authorId="3" shapeId="0" xr:uid="{00000000-0006-0000-0000-00002F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I50" authorId="0" shapeId="0" xr:uid="{00000000-0006-0000-0000-000030000000}">
      <text>
        <r>
          <rPr>
            <sz val="11"/>
            <color rgb="FF000000"/>
            <rFont val="Calibri"/>
            <family val="2"/>
            <charset val="1"/>
          </rPr>
          <t>O REFERIDO MOTORISTA ESTARÁ DE FÉRIAS NO PERÍODO DE 11.03 À 20.03; ESTANDO EM SEU LUGAR CÍCERO CHAVES DE ASSIS</t>
        </r>
      </text>
    </comment>
    <comment ref="C51" authorId="0" shapeId="0" xr:uid="{00000000-0006-0000-0000-000031000000}">
      <text>
        <r>
          <rPr>
            <sz val="11"/>
            <color rgb="FF000000"/>
            <rFont val="Calibri"/>
            <family val="2"/>
            <charset val="1"/>
          </rPr>
          <t>SUBSTITUINDO OROCH QLI-5931
10.01.2019</t>
        </r>
      </text>
    </comment>
    <comment ref="E51" authorId="3" shapeId="0" xr:uid="{00000000-0006-0000-0000-000032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52" authorId="0" shapeId="0" xr:uid="{00000000-0006-0000-0000-000033000000}">
      <text>
        <r>
          <rPr>
            <sz val="11"/>
            <color rgb="FF000000"/>
            <rFont val="Calibri"/>
            <family val="2"/>
            <charset val="1"/>
          </rPr>
          <t>SUBSTITUINDO O VEÍCULO OROCH QLF-8719</t>
        </r>
      </text>
    </comment>
    <comment ref="E52" authorId="3" shapeId="0" xr:uid="{00000000-0006-0000-0000-000034000000}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3" authorId="0" shapeId="0" xr:uid="{00000000-0006-0000-0000-000035000000}">
      <text>
        <r>
          <rPr>
            <sz val="11"/>
            <color rgb="FF000000"/>
            <rFont val="Calibri"/>
            <family val="2"/>
            <charset val="1"/>
          </rPr>
          <t>VEICULO ERA FATURADO PELA APORT CAR ATÉ 13.11.2018, ENTRANDO NA BRASCAR A PARTIR DESTA DATA. SANDERO QLE4418 SUBSTITUIDO PELO GOL QLL9648.</t>
        </r>
      </text>
    </comment>
    <comment ref="D53" authorId="0" shapeId="0" xr:uid="{00000000-0006-0000-0000-000036000000}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4" authorId="0" shapeId="0" xr:uid="{00000000-0006-0000-0000-000037000000}">
      <text>
        <r>
          <rPr>
            <sz val="11"/>
            <color rgb="FF000000"/>
            <rFont val="Calibri"/>
            <family val="2"/>
            <charset val="1"/>
          </rPr>
          <t>VEICULO ERA FATURADO PELA SPORT CAR ATÉ 13.11.2018, ENTRANDO NA BRASCAR A PARTIR DESTA DATA. SANDERO QLE 4589 SUBSTITUIDO PELO GOL QLL 9578.</t>
        </r>
      </text>
    </comment>
    <comment ref="D54" authorId="0" shapeId="0" xr:uid="{00000000-0006-0000-0000-000038000000}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5" authorId="0" shapeId="0" xr:uid="{00000000-0006-0000-0000-000039000000}">
      <text>
        <r>
          <rPr>
            <sz val="11"/>
            <color rgb="FF000000"/>
            <rFont val="Calibri"/>
            <family val="2"/>
            <charset val="1"/>
          </rPr>
          <t>VÉICULO SUBSTITUÍNDO SANDERO QLF-4839, EM 23.01.2019
VINDO DA SPORTCAR.</t>
        </r>
      </text>
    </comment>
    <comment ref="E55" authorId="3" shapeId="0" xr:uid="{00000000-0006-0000-0000-00003A000000}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E56" authorId="3" shapeId="0" xr:uid="{00000000-0006-0000-0000-00003B000000}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7" authorId="0" shapeId="0" xr:uid="{00000000-0006-0000-0000-00003C000000}">
      <text>
        <r>
          <rPr>
            <sz val="11"/>
            <color rgb="FF000000"/>
            <rFont val="Calibri"/>
            <family val="2"/>
            <charset val="1"/>
          </rPr>
          <t>VEICULO ERA FATURADO PELA SPORT CAR ATÉ 14.11.2018, ENTRANDO NA BRASCAR A PARTIR DESTA DATA. SANDERO QLE 4599 SUBSTITUIDO PELO GOL QLL 9538</t>
        </r>
      </text>
    </comment>
    <comment ref="D57" authorId="0" shapeId="0" xr:uid="{00000000-0006-0000-0000-00003D000000}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63" authorId="2" shapeId="0" xr:uid="{00000000-0006-0000-0000-00003E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TORRE</t>
        </r>
      </text>
    </comment>
    <comment ref="E63" authorId="3" shapeId="0" xr:uid="{00000000-0006-0000-0000-00003F000000}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64" authorId="1" shapeId="0" xr:uid="{00000000-0006-0000-0000-00004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SAVEIRO QLE-7535 no dia 14/04/21</t>
        </r>
      </text>
    </comment>
    <comment ref="E64" authorId="3" shapeId="0" xr:uid="{00000000-0006-0000-0000-000041000000}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I66" authorId="1" shapeId="0" xr:uid="{00000000-0006-0000-0000-00004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Motorista utiliza o veículo VIRTUS QWG-8206 lotado na DP c/ inicio no dia 13.05.2020
USUÁRIO:Substituindo:
COBALT QLL-1642 </t>
        </r>
      </text>
    </comment>
    <comment ref="D72" authorId="1" shapeId="0" xr:uid="{00000000-0006-0000-0000-00004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S10 QLH-7390 no dia 05/03</t>
        </r>
      </text>
    </comment>
    <comment ref="D73" authorId="1" shapeId="0" xr:uid="{00000000-0006-0000-0000-00004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L200 ORH-2833 no dia 03/03.</t>
        </r>
      </text>
    </comment>
    <comment ref="C74" authorId="0" shapeId="0" xr:uid="{00000000-0006-0000-0000-000045000000}">
      <text>
        <r>
          <rPr>
            <sz val="11"/>
            <color rgb="FF000000"/>
            <rFont val="Calibri"/>
            <family val="2"/>
            <charset val="1"/>
          </rPr>
          <t>VEÍCULO SUBSTITUINDO GOL QLD-1260, EM 21.02.2019</t>
        </r>
      </text>
    </comment>
    <comment ref="D74" authorId="0" shapeId="0" xr:uid="{00000000-0006-0000-0000-000046000000}">
      <text>
        <r>
          <rPr>
            <sz val="11"/>
            <color rgb="FF000000"/>
            <rFont val="Calibri"/>
            <family val="2"/>
            <charset val="1"/>
          </rPr>
          <t>LICENCIAMENTO 2018 ENTRGUE EM 05.07.2018</t>
        </r>
      </text>
    </comment>
    <comment ref="C75" authorId="0" shapeId="0" xr:uid="{00000000-0006-0000-0000-000047000000}">
      <text>
        <r>
          <rPr>
            <sz val="11"/>
            <color rgb="FF000000"/>
            <rFont val="Calibri"/>
            <family val="2"/>
            <charset val="1"/>
          </rPr>
          <t>VEÍCULO SUBSTITUINDO GOL QLD-1340, EM 20.02.2019</t>
        </r>
      </text>
    </comment>
    <comment ref="D75" authorId="0" shapeId="0" xr:uid="{00000000-0006-0000-0000-000048000000}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6" authorId="0" shapeId="0" xr:uid="{00000000-0006-0000-0000-000049000000}">
      <text>
        <r>
          <rPr>
            <sz val="11"/>
            <color rgb="FF000000"/>
            <rFont val="Calibri"/>
            <family val="2"/>
            <charset val="1"/>
          </rPr>
          <t>VEÍCULO SUBSTITUINDO PALIO QLE-0992, EM 20.02.2019</t>
        </r>
      </text>
    </comment>
    <comment ref="C77" authorId="0" shapeId="0" xr:uid="{00000000-0006-0000-0000-00004A000000}">
      <text>
        <r>
          <rPr>
            <sz val="11"/>
            <color rgb="FF000000"/>
            <rFont val="Calibri"/>
            <family val="2"/>
            <charset val="1"/>
          </rPr>
          <t>VEÍCULO SUBSTITUINDO GOL QLD-1080, EM 21.02.2019</t>
        </r>
      </text>
    </comment>
    <comment ref="D77" authorId="0" shapeId="0" xr:uid="{00000000-0006-0000-0000-00004B000000}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8" authorId="0" shapeId="0" xr:uid="{00000000-0006-0000-0000-00004C000000}">
      <text>
        <r>
          <rPr>
            <sz val="11"/>
            <color rgb="FF000000"/>
            <rFont val="Calibri"/>
            <family val="2"/>
            <charset val="1"/>
          </rPr>
          <t>KOMBI NMI-4983 SUBSTITUIDO PELO OROCH QLG-7254 ANO 2018/2019</t>
        </r>
      </text>
    </comment>
    <comment ref="C79" authorId="0" shapeId="0" xr:uid="{00000000-0006-0000-0000-00004D000000}">
      <text>
        <r>
          <rPr>
            <sz val="11"/>
            <color rgb="FF000000"/>
            <rFont val="Calibri"/>
            <family val="2"/>
            <charset val="1"/>
          </rPr>
          <t>KOMBI NMI-4993 SUBSTITUIDO PELA OROCH QLG-7244 ANO 2018/2019</t>
        </r>
      </text>
    </comment>
    <comment ref="C80" authorId="0" shapeId="0" xr:uid="{00000000-0006-0000-0000-00004E000000}">
      <text>
        <r>
          <rPr>
            <sz val="11"/>
            <color rgb="FF000000"/>
            <rFont val="Calibri"/>
            <family val="2"/>
            <charset val="1"/>
          </rPr>
          <t>VEÍCULO SUBSTITUINDO STRADA QLC-7174, EM 28.03.2019</t>
        </r>
      </text>
    </comment>
    <comment ref="C81" authorId="1" shapeId="0" xr:uid="{00000000-0006-0000-0000-00004F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S10 QLK-3411 no dia 25/03.</t>
        </r>
      </text>
    </comment>
    <comment ref="E81" authorId="3" shapeId="0" xr:uid="{00000000-0006-0000-0000-000050000000}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9" authorId="0" shapeId="0" xr:uid="{00000000-0006-0000-0000-000051000000}">
      <text>
        <r>
          <rPr>
            <sz val="11"/>
            <color rgb="FF000000"/>
            <rFont val="Calibri"/>
            <family val="2"/>
            <charset val="1"/>
          </rPr>
          <t>Veículo anterior: GOL – QLF-2044</t>
        </r>
      </text>
    </comment>
    <comment ref="E89" authorId="0" shapeId="0" xr:uid="{00000000-0006-0000-0000-000052000000}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L89" authorId="0" shapeId="0" xr:uid="{00000000-0006-0000-0000-000053000000}">
      <text>
        <r>
          <rPr>
            <sz val="11"/>
            <color rgb="FF000000"/>
            <rFont val="Calibri"/>
            <family val="2"/>
            <charset val="1"/>
          </rPr>
          <t>Recebimento anterior: 07/07/19</t>
        </r>
      </text>
    </comment>
    <comment ref="D90" authorId="0" shapeId="0" xr:uid="{00000000-0006-0000-0000-000054000000}">
      <text>
        <r>
          <rPr>
            <sz val="11"/>
            <color rgb="FF000000"/>
            <rFont val="Calibri"/>
            <family val="2"/>
            <charset val="1"/>
          </rPr>
          <t>VEICULO SUBSTITUINDO GOL DE PLACA QLG-8367
VEIO PRA SUPTRAN NO DIA 04/02/2022 DA GECAM/SUMAQ</t>
        </r>
      </text>
    </comment>
    <comment ref="E90" authorId="0" shapeId="0" xr:uid="{00000000-0006-0000-0000-000055000000}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F90" authorId="0" shapeId="0" xr:uid="{00000000-0006-0000-0000-000056000000}">
      <text>
        <r>
          <rPr>
            <sz val="11"/>
            <color rgb="FF000000"/>
            <rFont val="Calibri"/>
            <family val="2"/>
            <charset val="1"/>
          </rPr>
          <t>Limite do GOL QLA-0683 – R$ 1.000,00</t>
        </r>
      </text>
    </comment>
    <comment ref="I90" authorId="0" shapeId="0" xr:uid="{00000000-0006-0000-0000-000057000000}">
      <text>
        <r>
          <rPr>
            <sz val="11"/>
            <color rgb="FF000000"/>
            <rFont val="Calibri"/>
            <family val="2"/>
            <charset val="1"/>
          </rPr>
          <t>Usuario:
Substituindo o motorista Aristeu (motorista da Casal) iniciando suas atividades no setor a partir do dia 21/10/19</t>
        </r>
      </text>
    </comment>
    <comment ref="D91" authorId="0" shapeId="0" xr:uid="{00000000-0006-0000-0000-000058000000}">
      <text>
        <r>
          <rPr>
            <sz val="11"/>
            <color rgb="FF000000"/>
            <rFont val="Calibri"/>
            <family val="2"/>
            <charset val="1"/>
          </rPr>
          <t>VEÍCULO SUBSTITUINDO O GOL DE PLACA QLG-8377
07/11/2019</t>
        </r>
      </text>
    </comment>
    <comment ref="E91" authorId="3" shapeId="0" xr:uid="{00000000-0006-0000-0000-000059000000}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92" authorId="0" shapeId="0" xr:uid="{00000000-0006-0000-0000-00005A000000}">
      <text>
        <r>
          <rPr>
            <sz val="11"/>
            <color rgb="FF000000"/>
            <rFont val="Calibri"/>
            <family val="2"/>
            <charset val="1"/>
          </rPr>
          <t>Veículo anterior: Gol QLG-8347</t>
        </r>
      </text>
    </comment>
    <comment ref="L92" authorId="0" shapeId="0" xr:uid="{00000000-0006-0000-0000-00005B000000}">
      <text>
        <r>
          <rPr>
            <sz val="11"/>
            <color rgb="FF000000"/>
            <rFont val="Calibri"/>
            <family val="2"/>
            <charset val="1"/>
          </rPr>
          <t>Entrada do veículo anterior: 2/10/17</t>
        </r>
      </text>
    </comment>
    <comment ref="C93" authorId="0" shapeId="0" xr:uid="{00000000-0006-0000-0000-00005C000000}">
      <text>
        <r>
          <rPr>
            <sz val="11"/>
            <color rgb="FF000000"/>
            <rFont val="Calibri"/>
            <family val="2"/>
            <charset val="1"/>
          </rPr>
          <t>SAIU VEICULO PALIO QLB2914 EM 13.07.2018. VEICULO ESTAVA EM PODER DA LOCADORA PARA MANUTENÇÃO NO TANQUE DE COMBUSTIVEL QUE ESTAVA COM VAZAMENTO.</t>
        </r>
      </text>
    </comment>
    <comment ref="C94" authorId="0" shapeId="0" xr:uid="{00000000-0006-0000-0000-00005D000000}">
      <text>
        <r>
          <rPr>
            <sz val="11"/>
            <color rgb="FF000000"/>
            <rFont val="Calibri"/>
            <family val="2"/>
            <charset val="1"/>
          </rPr>
          <t>SAIU VEICULO PALIO QLA9025 EM 16.07.2018. VEICULO SEM AVARIAS.</t>
        </r>
      </text>
    </comment>
    <comment ref="I94" authorId="1" shapeId="0" xr:uid="{00000000-0006-0000-0000-00005E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MARCIO JOSE SILVA DOS SANTOS</t>
        </r>
      </text>
    </comment>
    <comment ref="C99" authorId="2" shapeId="0" xr:uid="{00000000-0006-0000-0000-00005F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MUNK</t>
        </r>
      </text>
    </comment>
    <comment ref="E99" authorId="3" shapeId="0" xr:uid="{00000000-0006-0000-0000-000060000000}">
      <text>
        <r>
          <rPr>
            <b/>
            <sz val="9"/>
            <color indexed="81"/>
            <rFont val="Segoe UI"/>
            <family val="2"/>
          </rPr>
          <t>Veículo lotado anteriormente na SUPMAE</t>
        </r>
      </text>
    </comment>
    <comment ref="C100" authorId="0" shapeId="0" xr:uid="{00000000-0006-0000-0000-000061000000}">
      <text>
        <r>
          <rPr>
            <sz val="11"/>
            <color rgb="FF000000"/>
            <rFont val="Calibri"/>
            <family val="2"/>
            <charset val="1"/>
          </rPr>
          <t>Veículo Substituido S10 – QLG-5739</t>
        </r>
      </text>
    </comment>
    <comment ref="E100" authorId="3" shapeId="0" xr:uid="{00000000-0006-0000-0000-000062000000}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L100" authorId="0" shapeId="0" xr:uid="{00000000-0006-0000-0000-000063000000}">
      <text>
        <r>
          <rPr>
            <sz val="11"/>
            <color rgb="FF000000"/>
            <rFont val="Calibri"/>
            <family val="2"/>
            <charset val="1"/>
          </rPr>
          <t>Veículo anterior: 
Data de Recebimento em: 7/12/16 – Saída em: 18/1219</t>
        </r>
      </text>
    </comment>
    <comment ref="C101" authorId="0" shapeId="0" xr:uid="{00000000-0006-0000-0000-000064000000}">
      <text>
        <r>
          <rPr>
            <sz val="11"/>
            <color rgb="FF000000"/>
            <rFont val="Calibri"/>
            <family val="2"/>
            <charset val="1"/>
          </rPr>
          <t>VEICULO PALIO QLG0058 SUBSTITUIDO EM 14.11.2018 PELO GOL QLM4278</t>
        </r>
      </text>
    </comment>
    <comment ref="D101" authorId="1" shapeId="0" xr:uid="{00000000-0006-0000-0000-000065000000}">
      <text>
        <r>
          <rPr>
            <b/>
            <sz val="9"/>
            <color indexed="81"/>
            <rFont val="Tahoma"/>
            <family val="2"/>
          </rPr>
          <t>Usuario:
Substituiu GOL QLM-4278 no dia 10/02</t>
        </r>
      </text>
    </comment>
    <comment ref="C102" authorId="0" shapeId="0" xr:uid="{00000000-0006-0000-0000-000066000000}">
      <text>
        <r>
          <rPr>
            <sz val="11"/>
            <color rgb="FF000000"/>
            <rFont val="Calibri"/>
            <family val="2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104" authorId="0" shapeId="0" xr:uid="{00000000-0006-0000-0000-000067000000}">
      <text>
        <r>
          <rPr>
            <sz val="11"/>
            <color rgb="FF000000"/>
            <rFont val="Calibri"/>
            <family val="2"/>
            <charset val="1"/>
          </rPr>
          <t>VEÍCULO ENTROU NA FROTA EM 01.02.2019  COM DURAÇÃO DE 6 MESES.</t>
        </r>
      </text>
    </comment>
    <comment ref="D104" authorId="0" shapeId="0" xr:uid="{00000000-0006-0000-0000-000068000000}">
      <text>
        <r>
          <rPr>
            <sz val="11"/>
            <color rgb="FF000000"/>
            <rFont val="Calibri"/>
            <family val="2"/>
            <charset val="1"/>
          </rPr>
          <t>Veículo substituido Gol QLI-3561 em 23.07.19
VEIO DA GESMET PARA SUPTRAN NO DIA 04/02/2021.</t>
        </r>
      </text>
    </comment>
    <comment ref="D105" authorId="0" shapeId="0" xr:uid="{00000000-0006-0000-0000-000069000000}">
      <text>
        <r>
          <rPr>
            <sz val="11"/>
            <color rgb="FF000000"/>
            <rFont val="Calibri"/>
            <family val="2"/>
            <charset val="1"/>
          </rPr>
          <t>Veículo substituido GOL QLF-2094</t>
        </r>
      </text>
    </comment>
    <comment ref="L105" authorId="0" shapeId="0" xr:uid="{00000000-0006-0000-0000-00006A000000}">
      <text>
        <r>
          <rPr>
            <sz val="11"/>
            <color rgb="FF000000"/>
            <rFont val="Calibri"/>
            <family val="2"/>
            <charset val="1"/>
          </rPr>
          <t>Recebimento do veículo anterior: 6/7/2017</t>
        </r>
      </text>
    </comment>
    <comment ref="D106" authorId="1" shapeId="0" xr:uid="{00000000-0006-0000-0000-00006B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QLI-6199 no dia 30/09 / SUBSTITUINDO AMAROK QLG-6866 no dia 02/09/2021 AS 13:40</t>
        </r>
      </text>
    </comment>
    <comment ref="C107" authorId="0" shapeId="0" xr:uid="{00000000-0006-0000-0000-00006C000000}">
      <text>
        <r>
          <rPr>
            <sz val="11"/>
            <color rgb="FF000000"/>
            <rFont val="Calibri"/>
            <family val="2"/>
            <charset val="1"/>
          </rPr>
          <t>DIA 10/10/2022 ENTROU NA EQUILÍBRIO P/ SER FATURADO.
Vinculado ao CONTRATO da terceirizada JAM DISTRIBUIDORA LTDA CAMINHÃO TANQUE</t>
        </r>
      </text>
    </comment>
    <comment ref="D107" authorId="0" shapeId="0" xr:uid="{00000000-0006-0000-0000-00006D000000}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I107" authorId="0" shapeId="0" xr:uid="{00000000-0006-0000-0000-00006E000000}">
      <text>
        <r>
          <rPr>
            <sz val="11"/>
            <color rgb="FF000000"/>
            <rFont val="Calibri"/>
            <family val="2"/>
            <charset val="1"/>
          </rPr>
          <t>Contrato de motorista não vinculado ao nº 80/2014</t>
        </r>
      </text>
    </comment>
    <comment ref="L107" authorId="0" shapeId="0" xr:uid="{00000000-0006-0000-0000-00006F000000}">
      <text>
        <r>
          <rPr>
            <sz val="11"/>
            <color rgb="FF000000"/>
            <rFont val="Calibri"/>
            <family val="2"/>
            <charset val="1"/>
          </rPr>
          <t>O veículo NME-3441 foi disponibilizado para a locadora no dia 20/9/19 (deixando de ser faturado a partir desta data)</t>
        </r>
      </text>
    </comment>
    <comment ref="E114" authorId="1" shapeId="0" xr:uid="{00000000-0006-0000-0000-00007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C115" authorId="0" shapeId="0" xr:uid="{00000000-0006-0000-0000-000071000000}">
      <text>
        <r>
          <rPr>
            <sz val="11"/>
            <color rgb="FF000000"/>
            <rFont val="Calibri"/>
            <family val="2"/>
            <charset val="1"/>
          </rPr>
          <t>Veículo substituido Amarok QLF-0411</t>
        </r>
      </text>
    </comment>
    <comment ref="E115" authorId="1" shapeId="0" xr:uid="{00000000-0006-0000-0000-00007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I115" authorId="2" shapeId="0" xr:uid="{00000000-0006-0000-0000-000073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14/10/2020. motorista anterior DIOGO LUCIO LIMA BARBOSA.
MANOEL FOI REMANEJADO P/ ESSE VEÍCULO 01/08/2022.
</t>
        </r>
      </text>
    </comment>
    <comment ref="C116" authorId="0" shapeId="0" xr:uid="{00000000-0006-0000-0000-000074000000}">
      <text>
        <r>
          <rPr>
            <sz val="11"/>
            <color rgb="FF000000"/>
            <rFont val="Calibri"/>
            <family val="2"/>
            <charset val="1"/>
          </rPr>
          <t>Veiculo Substituido: Amarok 2021</t>
        </r>
      </text>
    </comment>
    <comment ref="E116" authorId="3" shapeId="0" xr:uid="{00000000-0006-0000-0000-000075000000}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17" authorId="1" shapeId="0" xr:uid="{00000000-0006-0000-0000-00007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QLF-2011 com Bastante problema no dia 23/06.</t>
        </r>
      </text>
    </comment>
    <comment ref="C118" authorId="0" shapeId="0" xr:uid="{00000000-0006-0000-0000-000077000000}">
      <text>
        <r>
          <rPr>
            <sz val="11"/>
            <color rgb="FF000000"/>
            <rFont val="Calibri"/>
            <family val="2"/>
            <charset val="1"/>
          </rPr>
          <t>USUÁRIO:AMAROK ORE-9863</t>
        </r>
      </text>
    </comment>
    <comment ref="D118" authorId="1" shapeId="0" xr:uid="{00000000-0006-0000-0000-000078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QLE-4944 no dia 03/08.</t>
        </r>
      </text>
    </comment>
    <comment ref="C120" authorId="0" shapeId="0" xr:uid="{00000000-0006-0000-0000-000079000000}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20" authorId="2" shapeId="0" xr:uid="{00000000-0006-0000-0000-00007A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QLH-8357 NO DIA 05/07/2022</t>
        </r>
      </text>
    </comment>
    <comment ref="C121" authorId="0" shapeId="0" xr:uid="{00000000-0006-0000-0000-00007B000000}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21" authorId="2" shapeId="0" xr:uid="{00000000-0006-0000-0000-00007C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QTT-9219 NO DIA 12/07/2022</t>
        </r>
      </text>
    </comment>
    <comment ref="I122" authorId="2" shapeId="0" xr:uid="{00000000-0006-0000-0000-00007D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13/10/2020. motorista anterior MARCIO ROBERTO</t>
        </r>
      </text>
    </comment>
    <comment ref="C123" authorId="0" shapeId="0" xr:uid="{00000000-0006-0000-0000-00007E000000}">
      <text>
        <r>
          <rPr>
            <sz val="11"/>
            <color rgb="FF000000"/>
            <rFont val="Calibri"/>
            <family val="2"/>
            <charset val="1"/>
          </rPr>
          <t>USUÁRIO:GOL QLI-4182</t>
        </r>
      </text>
    </comment>
    <comment ref="D123" authorId="2" shapeId="0" xr:uid="{00000000-0006-0000-0000-00007F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QTT-8350 NO DIA 12/07/2022</t>
        </r>
      </text>
    </comment>
    <comment ref="D124" authorId="0" shapeId="0" xr:uid="{00000000-0006-0000-0000-000080000000}">
      <text>
        <r>
          <rPr>
            <sz val="11"/>
            <color rgb="FF000000"/>
            <rFont val="Calibri"/>
            <family val="2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I125" authorId="1" shapeId="0" xr:uid="{00000000-0006-0000-0000-00008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EM 27/05/2022 O METUSAEL FOI DISPENSADO.
EM Substituindo Maciel Nogueira
no dia 25/09/2019.</t>
        </r>
      </text>
    </comment>
    <comment ref="C127" authorId="0" shapeId="0" xr:uid="{00000000-0006-0000-0000-000082000000}">
      <text>
        <r>
          <rPr>
            <sz val="11"/>
            <color rgb="FF000000"/>
            <rFont val="Calibri"/>
            <family val="2"/>
            <charset val="1"/>
          </rPr>
          <t>USUÁRIO:Amarok ORE-9903</t>
        </r>
      </text>
    </comment>
    <comment ref="D127" authorId="0" shapeId="0" xr:uid="{00000000-0006-0000-0000-000083000000}">
      <text>
        <r>
          <rPr>
            <sz val="11"/>
            <color rgb="FF000000"/>
            <rFont val="Calibri"/>
            <family val="2"/>
            <charset val="1"/>
          </rPr>
          <t>Substituindo Amarok QLF-2021 no dia 11/06.</t>
        </r>
      </text>
    </comment>
    <comment ref="D128" authorId="2" shapeId="0" xr:uid="{00000000-0006-0000-0000-000084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MÊS 04/22 FOI SUBSTITUIU O GOL OXN-0153</t>
        </r>
      </text>
    </comment>
    <comment ref="C133" authorId="0" shapeId="0" xr:uid="{00000000-0006-0000-0000-000085000000}">
      <text>
        <r>
          <rPr>
            <sz val="11"/>
            <color rgb="FF000000"/>
            <rFont val="Calibri"/>
            <family val="2"/>
            <charset val="1"/>
          </rPr>
          <t>Substituto: Moto QLE-8219</t>
        </r>
      </text>
    </comment>
    <comment ref="D133" authorId="1" shapeId="0" xr:uid="{00000000-0006-0000-0000-00008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 DE MESSIAS</t>
        </r>
      </text>
    </comment>
    <comment ref="L133" authorId="0" shapeId="0" xr:uid="{00000000-0006-0000-0000-000087000000}">
      <text>
        <r>
          <rPr>
            <sz val="11"/>
            <color rgb="FF000000"/>
            <rFont val="Calibri"/>
            <family val="2"/>
            <charset val="1"/>
          </rPr>
          <t>Entrada do veículo anterior: 23/11/16</t>
        </r>
      </text>
    </comment>
    <comment ref="D134" authorId="1" shapeId="0" xr:uid="{00000000-0006-0000-0000-000088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vindo da UNFA Substuindo a MOTO de placa QLI-2896</t>
        </r>
      </text>
    </comment>
    <comment ref="D135" authorId="0" shapeId="0" xr:uid="{00000000-0006-0000-0000-000089000000}">
      <text>
        <r>
          <rPr>
            <sz val="11"/>
            <color rgb="FF000000"/>
            <rFont val="Calibri"/>
            <family val="2"/>
            <charset val="1"/>
          </rPr>
          <t>Veículo substituido: Moto QLE-8249</t>
        </r>
      </text>
    </comment>
    <comment ref="L135" authorId="0" shapeId="0" xr:uid="{00000000-0006-0000-0000-00008A000000}">
      <text>
        <r>
          <rPr>
            <sz val="11"/>
            <color rgb="FF000000"/>
            <rFont val="Calibri"/>
            <family val="2"/>
            <charset val="1"/>
          </rPr>
          <t>Entrada do veículo anterior: 21/11/2016</t>
        </r>
      </text>
    </comment>
    <comment ref="B136" authorId="1" shapeId="0" xr:uid="{00000000-0006-0000-0000-00008B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sendo faturado por padrão E3 ( SAVEIRO Simples )
</t>
        </r>
      </text>
    </comment>
    <comment ref="C136" authorId="0" shapeId="0" xr:uid="{00000000-0006-0000-0000-00008C000000}">
      <text>
        <r>
          <rPr>
            <sz val="11"/>
            <color rgb="FF000000"/>
            <rFont val="Calibri"/>
            <family val="2"/>
            <charset val="1"/>
          </rPr>
          <t>SAVEIRO ESTENDIDA Veículo substituido:
Moto QLC-8476</t>
        </r>
      </text>
    </comment>
    <comment ref="D136" authorId="1" shapeId="0" xr:uid="{00000000-0006-0000-0000-00008D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L136" authorId="0" shapeId="0" xr:uid="{00000000-0006-0000-0000-00008E000000}">
      <text>
        <r>
          <rPr>
            <sz val="11"/>
            <color rgb="FF000000"/>
            <rFont val="Calibri"/>
            <family val="2"/>
            <charset val="1"/>
          </rPr>
          <t>Vencimento da anterior: 6/9/2016</t>
        </r>
      </text>
    </comment>
    <comment ref="D138" authorId="1" shapeId="0" xr:uid="{00000000-0006-0000-0000-00008F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Veículo substituido: Moto QLL-4220 no dia 27/02.</t>
        </r>
      </text>
    </comment>
    <comment ref="D139" authorId="1" shapeId="0" xr:uid="{00000000-0006-0000-0000-000090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QLI-1139 no dia 27/02.</t>
        </r>
      </text>
    </comment>
    <comment ref="C140" authorId="0" shapeId="0" xr:uid="{00000000-0006-0000-0000-000091000000}">
      <text>
        <r>
          <rPr>
            <sz val="11"/>
            <color rgb="FF000000"/>
            <rFont val="Calibri"/>
            <family val="2"/>
            <charset val="1"/>
          </rPr>
          <t>Veículo substituido: 
SANDERO – QLF-8565</t>
        </r>
      </text>
    </comment>
    <comment ref="D140" authorId="2" shapeId="0" xr:uid="{00000000-0006-0000-0000-000092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Veiculo substituiu o gol  qwj-6099 dia 21/12/2022 
</t>
        </r>
      </text>
    </comment>
    <comment ref="D141" authorId="1" shapeId="0" xr:uid="{00000000-0006-0000-0000-00009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QLG-9842 no dia 31/07.</t>
        </r>
      </text>
    </comment>
    <comment ref="D142" authorId="1" shapeId="0" xr:uid="{00000000-0006-0000-0000-00009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QLG-9852 NO DIA 12/08/20</t>
        </r>
      </text>
    </comment>
    <comment ref="D143" authorId="1" shapeId="0" xr:uid="{00000000-0006-0000-0000-00009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QLG-9822 no dia 31/07.</t>
        </r>
      </text>
    </comment>
    <comment ref="D144" authorId="0" shapeId="0" xr:uid="{00000000-0006-0000-0000-000096000000}">
      <text>
        <r>
          <rPr>
            <sz val="11"/>
            <color rgb="FF000000"/>
            <rFont val="Calibri"/>
            <family val="2"/>
            <charset val="1"/>
          </rPr>
          <t>NO DIA 05/06/2022 ESSE GOL FOI PARA SAS.
VEÍCULO SUBSTITUINDO SANDERO QLE-6119
NO DIA 20/06/2022 O GOL SAC6E55 SUBSTITUIU O GOL QLM-9114</t>
        </r>
      </text>
    </comment>
    <comment ref="D145" authorId="0" shapeId="0" xr:uid="{00000000-0006-0000-0000-000097000000}">
      <text>
        <r>
          <rPr>
            <sz val="11"/>
            <color rgb="FF000000"/>
            <rFont val="Calibri"/>
            <family val="2"/>
            <charset val="1"/>
          </rPr>
          <t>Substuindo MOTO QLK-6267 no dia 31/07.</t>
        </r>
      </text>
    </comment>
    <comment ref="D146" authorId="0" shapeId="0" xr:uid="{00000000-0006-0000-0000-000098000000}">
      <text>
        <r>
          <rPr>
            <sz val="11"/>
            <color rgb="FF000000"/>
            <rFont val="Calibri"/>
            <family val="2"/>
            <charset val="1"/>
          </rPr>
          <t>Substituindo MOTO QLK-6277 no dia 31/07.</t>
        </r>
      </text>
    </comment>
    <comment ref="D147" authorId="0" shapeId="0" xr:uid="{00000000-0006-0000-0000-000099000000}">
      <text>
        <r>
          <rPr>
            <sz val="11"/>
            <color rgb="FF000000"/>
            <rFont val="Calibri"/>
            <family val="2"/>
            <charset val="1"/>
          </rPr>
          <t>Substituindo MOTO QLM-7048 no dia 31/07.</t>
        </r>
      </text>
    </comment>
    <comment ref="D148" authorId="0" shapeId="0" xr:uid="{00000000-0006-0000-0000-00009A000000}">
      <text>
        <r>
          <rPr>
            <sz val="11"/>
            <color rgb="FF000000"/>
            <rFont val="Calibri"/>
            <family val="2"/>
            <charset val="1"/>
          </rPr>
          <t>Substuindo MOTO QLM-7068 no dia 31/07.</t>
        </r>
      </text>
    </comment>
    <comment ref="D149" authorId="0" shapeId="0" xr:uid="{00000000-0006-0000-0000-00009B000000}">
      <text>
        <r>
          <rPr>
            <sz val="11"/>
            <color rgb="FF000000"/>
            <rFont val="Calibri"/>
            <family val="2"/>
            <charset val="1"/>
          </rPr>
          <t>SUBSTITUINDO VEÍCULO ORM-9741 NO DIA 03.01.2019</t>
        </r>
      </text>
    </comment>
    <comment ref="D150" authorId="0" shapeId="0" xr:uid="{00000000-0006-0000-0000-00009C000000}">
      <text>
        <r>
          <rPr>
            <sz val="11"/>
            <color rgb="FF000000"/>
            <rFont val="Calibri"/>
            <family val="2"/>
            <charset val="1"/>
          </rPr>
          <t>SUBSTITUINDO VEICULO ORM-9751 NO DIA 03.01.2019</t>
        </r>
      </text>
    </comment>
    <comment ref="D151" authorId="0" shapeId="0" xr:uid="{00000000-0006-0000-0000-00009D000000}">
      <text>
        <r>
          <rPr>
            <sz val="11"/>
            <color rgb="FF000000"/>
            <rFont val="Calibri"/>
            <family val="2"/>
            <charset val="1"/>
          </rPr>
          <t>VEÍCULO SUBSTITUINDO OXN-8396, EM 14.02.2019</t>
        </r>
      </text>
    </comment>
    <comment ref="D152" authorId="0" shapeId="0" xr:uid="{00000000-0006-0000-0000-00009E000000}">
      <text>
        <r>
          <rPr>
            <sz val="11"/>
            <color rgb="FF000000"/>
            <rFont val="Calibri"/>
            <family val="2"/>
            <charset val="1"/>
          </rPr>
          <t>SUBSTITUINDO VEÍCULO OXN-8316 NO DIA 03.01.2019</t>
        </r>
      </text>
    </comment>
    <comment ref="D153" authorId="0" shapeId="0" xr:uid="{00000000-0006-0000-0000-00009F000000}">
      <text>
        <r>
          <rPr>
            <sz val="11"/>
            <color rgb="FF000000"/>
            <rFont val="Calibri"/>
            <family val="2"/>
            <charset val="1"/>
          </rPr>
          <t>SUBSTITUINDO VEÍCULO ORH-3742 NO DIA 03.01.2019</t>
        </r>
      </text>
    </comment>
    <comment ref="D154" authorId="0" shapeId="0" xr:uid="{00000000-0006-0000-0000-0000A0000000}">
      <text>
        <r>
          <rPr>
            <sz val="11"/>
            <color rgb="FF000000"/>
            <rFont val="Calibri"/>
            <family val="2"/>
            <charset val="1"/>
          </rPr>
          <t>VEÍCULO SUBSITUINDO OXN-8326, EM 14.02.2019</t>
        </r>
      </text>
    </comment>
    <comment ref="D156" authorId="2" shapeId="0" xr:uid="{00000000-0006-0000-0000-0000A1000000}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esse veículo zerou o km por motivo de troca de panel.
Data 10/05/2022</t>
        </r>
      </text>
    </comment>
    <comment ref="D157" authorId="1" shapeId="0" xr:uid="{00000000-0006-0000-0000-0000A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QLH-6414 no dia 10/06/2021</t>
        </r>
      </text>
    </comment>
    <comment ref="E157" authorId="0" shapeId="0" xr:uid="{00000000-0006-0000-0000-0000A3000000}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D158" authorId="0" shapeId="0" xr:uid="{00000000-0006-0000-0000-0000A4000000}">
      <text>
        <r>
          <rPr>
            <sz val="11"/>
            <color rgb="FF000000"/>
            <rFont val="Calibri"/>
            <family val="2"/>
            <charset val="1"/>
          </rPr>
          <t>SUBSTITUINDO O VEÍCULO ORH-0068 HONDA /150 ANO 2014/2015 CRLV 011535711463 ENTRADA:
6/12/15
SAÍDA
 18.09.18</t>
        </r>
      </text>
    </comment>
    <comment ref="D159" authorId="0" shapeId="0" xr:uid="{00000000-0006-0000-0000-0000A5000000}">
      <text>
        <r>
          <rPr>
            <sz val="11"/>
            <color rgb="FF000000"/>
            <rFont val="Calibri"/>
            <family val="2"/>
            <charset val="1"/>
          </rPr>
          <t>SUBSTITUINDO O VEÍCULO ORH-0058 HONDA /150 ANO 2014/2015 CRLV 011535711455 ENTRADA:
NÃO INFORMADA
SAÍDA
 18.09.18</t>
        </r>
      </text>
    </comment>
    <comment ref="D161" authorId="1" shapeId="0" xr:uid="{00000000-0006-0000-0000-0000A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QLL-2683 no dia 10/06/2021</t>
        </r>
      </text>
    </comment>
    <comment ref="D162" authorId="1" shapeId="0" xr:uid="{00000000-0006-0000-0000-0000A7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QLL-2693 no dia 10/06/2021</t>
        </r>
      </text>
    </comment>
    <comment ref="D163" authorId="1" shapeId="0" xr:uid="{00000000-0006-0000-0000-0000A8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QLL-0893 no dia 10/06/2021</t>
        </r>
      </text>
    </comment>
    <comment ref="D166" authorId="0" shapeId="0" xr:uid="{00000000-0006-0000-0000-0000A9000000}">
      <text>
        <r>
          <rPr>
            <sz val="11"/>
            <color rgb="FF000000"/>
            <rFont val="Calibri"/>
            <family val="2"/>
            <charset val="1"/>
          </rPr>
          <t>MOTO SUBSTITUINDO A MOTO DE PLACA QLD-2082 NO DIA 31/10/2019</t>
        </r>
      </text>
    </comment>
    <comment ref="D167" authorId="1" shapeId="0" xr:uid="{00000000-0006-0000-0000-0000AA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QLD-2092.</t>
        </r>
      </text>
    </comment>
    <comment ref="D169" authorId="0" shapeId="0" xr:uid="{00000000-0006-0000-0000-0000AB000000}">
      <text>
        <r>
          <rPr>
            <sz val="11"/>
            <color rgb="FF000000"/>
            <rFont val="Calibri"/>
            <family val="2"/>
            <charset val="1"/>
          </rPr>
          <t>VEÍCULO SUBSTITUINDO QLC-8406, EM 14.02.2019</t>
        </r>
      </text>
    </comment>
    <comment ref="D170" authorId="0" shapeId="0" xr:uid="{00000000-0006-0000-0000-0000AC000000}">
      <text>
        <r>
          <rPr>
            <sz val="11"/>
            <color rgb="FF000000"/>
            <rFont val="Calibri"/>
            <family val="2"/>
            <charset val="1"/>
          </rPr>
          <t>VEÍCULO SUBSTITUINDO QLC-8426, EM 14.02.2019</t>
        </r>
      </text>
    </comment>
    <comment ref="D171" authorId="0" shapeId="0" xr:uid="{00000000-0006-0000-0000-0000AD000000}">
      <text>
        <r>
          <rPr>
            <sz val="11"/>
            <color rgb="FF000000"/>
            <rFont val="Calibri"/>
            <family val="2"/>
            <charset val="1"/>
          </rPr>
          <t>VEÍCULO SUBSTITUINDO QLC-8436, EM 14.02.2019</t>
        </r>
      </text>
    </comment>
    <comment ref="D172" authorId="0" shapeId="0" xr:uid="{00000000-0006-0000-0000-0000AE000000}">
      <text>
        <r>
          <rPr>
            <sz val="11"/>
            <color rgb="FF000000"/>
            <rFont val="Calibri"/>
            <family val="2"/>
            <charset val="1"/>
          </rPr>
          <t>VEÍCULO SUBSTITUINDO OXN-8346, EM 14.02.2019</t>
        </r>
      </text>
    </comment>
    <comment ref="D173" authorId="0" shapeId="0" xr:uid="{00000000-0006-0000-0000-0000AF000000}">
      <text>
        <r>
          <rPr>
            <sz val="11"/>
            <color rgb="FF000000"/>
            <rFont val="Calibri"/>
            <family val="2"/>
            <charset val="1"/>
          </rPr>
          <t>VEÍCULO SUBSTITUINDO OXN-8356, EM 14.02.2019</t>
        </r>
      </text>
    </comment>
    <comment ref="D174" authorId="0" shapeId="0" xr:uid="{00000000-0006-0000-0000-0000B0000000}">
      <text>
        <r>
          <rPr>
            <sz val="11"/>
            <color rgb="FF000000"/>
            <rFont val="Calibri"/>
            <family val="2"/>
            <charset val="1"/>
          </rPr>
          <t>VEÍCULO SUBSTITUINDO ORG-7164, EM 14.02.2019</t>
        </r>
      </text>
    </comment>
    <comment ref="D175" authorId="0" shapeId="0" xr:uid="{00000000-0006-0000-0000-0000B1000000}">
      <text>
        <r>
          <rPr>
            <sz val="11"/>
            <color rgb="FF000000"/>
            <rFont val="Calibri"/>
            <family val="2"/>
            <charset val="1"/>
          </rPr>
          <t>VEÍCULO SUBSTITUINDO ORG-7184, EM 14.02.2019</t>
        </r>
      </text>
    </comment>
    <comment ref="D176" authorId="0" shapeId="0" xr:uid="{00000000-0006-0000-0000-0000B2000000}">
      <text>
        <r>
          <rPr>
            <sz val="11"/>
            <color rgb="FF000000"/>
            <rFont val="Calibri"/>
            <family val="2"/>
            <charset val="1"/>
          </rPr>
          <t>VÉICULO SUBSITUINDO ORG-7194, EM 14.02.2019</t>
        </r>
      </text>
    </comment>
    <comment ref="C177" authorId="1" shapeId="0" xr:uid="{00000000-0006-0000-0000-0000B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  <comment ref="D177" authorId="1" shapeId="0" xr:uid="{00000000-0006-0000-0000-0000B4000000}">
      <text>
        <r>
          <rPr>
            <b/>
            <sz val="9"/>
            <color indexed="81"/>
            <rFont val="Tahoma"/>
            <family val="2"/>
          </rPr>
          <t>VEÍCULO ANTERIOR: QLK-6691
VEÍCULO ATUAL: QWL-3244
DATA: 05/02/2020</t>
        </r>
      </text>
    </comment>
    <comment ref="C178" authorId="1" shapeId="0" xr:uid="{00000000-0006-0000-0000-0000B5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</commentList>
</comments>
</file>

<file path=xl/sharedStrings.xml><?xml version="1.0" encoding="utf-8"?>
<sst xmlns="http://schemas.openxmlformats.org/spreadsheetml/2006/main" count="1080" uniqueCount="290">
  <si>
    <t>VEICULOS – OUTROS</t>
  </si>
  <si>
    <t>Nº</t>
  </si>
  <si>
    <t>PADRÃO</t>
  </si>
  <si>
    <t>VEÍCULO</t>
  </si>
  <si>
    <t>PLACA</t>
  </si>
  <si>
    <t>SETOR</t>
  </si>
  <si>
    <t>LIMITE</t>
  </si>
  <si>
    <t>PREÇO POR VEÍCULO</t>
  </si>
  <si>
    <t>MÃO DE OBRA</t>
  </si>
  <si>
    <t>MOTORISTA</t>
  </si>
  <si>
    <t>ANO DO VEÍCULO</t>
  </si>
  <si>
    <t>COR PREDOMINANTE</t>
  </si>
  <si>
    <t>RECEBIMENTO DE VEÍCULO</t>
  </si>
  <si>
    <t>STATUS</t>
  </si>
  <si>
    <t>DATA DE VENCIMENTO</t>
  </si>
  <si>
    <t>B</t>
  </si>
  <si>
    <t>POLO</t>
  </si>
  <si>
    <t>QWL6754</t>
  </si>
  <si>
    <t>SUNOV</t>
  </si>
  <si>
    <t>-</t>
  </si>
  <si>
    <t>Denisson de Lima</t>
  </si>
  <si>
    <t>2018/2018</t>
  </si>
  <si>
    <t>PRATA</t>
  </si>
  <si>
    <t>DUSTER</t>
  </si>
  <si>
    <t>RVT-8A23</t>
  </si>
  <si>
    <t>BRANCA</t>
  </si>
  <si>
    <t>FROTA PROPRIA</t>
  </si>
  <si>
    <t>H</t>
  </si>
  <si>
    <t>MOTO</t>
  </si>
  <si>
    <t>MUW-1569</t>
  </si>
  <si>
    <t>AGRESTE</t>
  </si>
  <si>
    <t>.</t>
  </si>
  <si>
    <t>MUP-9593</t>
  </si>
  <si>
    <t>PRETA</t>
  </si>
  <si>
    <t>MUR-8878</t>
  </si>
  <si>
    <t>UNSERR</t>
  </si>
  <si>
    <t>AZUL</t>
  </si>
  <si>
    <t>LOCADORA PEGASUS</t>
  </si>
  <si>
    <t>E1.1</t>
  </si>
  <si>
    <t>L200</t>
  </si>
  <si>
    <t>QEM-9F19</t>
  </si>
  <si>
    <t>RMM</t>
  </si>
  <si>
    <t>JOSIVAL MARIO DA SILVA</t>
  </si>
  <si>
    <t>2017/2018</t>
  </si>
  <si>
    <t>GOL</t>
  </si>
  <si>
    <t>QTT-5057</t>
  </si>
  <si>
    <t>SERTÃO</t>
  </si>
  <si>
    <t>2019/2019</t>
  </si>
  <si>
    <t>E3</t>
  </si>
  <si>
    <t>SAVEIRO</t>
  </si>
  <si>
    <t>ORG-9684</t>
  </si>
  <si>
    <t>2015/2016</t>
  </si>
  <si>
    <t>SAJ-0J18</t>
  </si>
  <si>
    <t>2022/2023</t>
  </si>
  <si>
    <t>FRONTIER</t>
  </si>
  <si>
    <t>QTT-6H71</t>
  </si>
  <si>
    <t>BACIA LEITEIRA</t>
  </si>
  <si>
    <t>2020/2020</t>
  </si>
  <si>
    <t>QTT-5027</t>
  </si>
  <si>
    <t>SAJ-0J28</t>
  </si>
  <si>
    <t>QTT-9339</t>
  </si>
  <si>
    <t>D2.1</t>
  </si>
  <si>
    <t>OROCH</t>
  </si>
  <si>
    <t>RGQ-1G51</t>
  </si>
  <si>
    <t>2018/2019</t>
  </si>
  <si>
    <t>SAA3H68</t>
  </si>
  <si>
    <t>2020/2021</t>
  </si>
  <si>
    <t>SAJ-0J38</t>
  </si>
  <si>
    <t>SUPCAD</t>
  </si>
  <si>
    <t xml:space="preserve">     EM DIA</t>
  </si>
  <si>
    <t>QLH-0395</t>
  </si>
  <si>
    <t>GEDOP</t>
  </si>
  <si>
    <t>AMAROK</t>
  </si>
  <si>
    <t>PND-2G72</t>
  </si>
  <si>
    <t>SAJ-8I48</t>
  </si>
  <si>
    <t>SERRANA</t>
  </si>
  <si>
    <t>R4 250,00</t>
  </si>
  <si>
    <t>QGR-3F85</t>
  </si>
  <si>
    <t>GEMEM</t>
  </si>
  <si>
    <t>CINZA</t>
  </si>
  <si>
    <t>QWI-7H22</t>
  </si>
  <si>
    <t>QWJ-7127</t>
  </si>
  <si>
    <t>2019/2020</t>
  </si>
  <si>
    <t>TOTAL</t>
  </si>
  <si>
    <t>TOTAL GERAL</t>
  </si>
  <si>
    <t>LOCADORA AMÉRICA</t>
  </si>
  <si>
    <t>B1.1</t>
  </si>
  <si>
    <t>QLH-8185</t>
  </si>
  <si>
    <t>QWG-8216</t>
  </si>
  <si>
    <t>SAJ-1H48</t>
  </si>
  <si>
    <t>UNAG</t>
  </si>
  <si>
    <t>RS 90,00</t>
  </si>
  <si>
    <t>QLG-9227</t>
  </si>
  <si>
    <t>2017/2017</t>
  </si>
  <si>
    <t>QWH-0056</t>
  </si>
  <si>
    <t>SUPTRAN</t>
  </si>
  <si>
    <t>JADIEL</t>
  </si>
  <si>
    <t>A</t>
  </si>
  <si>
    <t xml:space="preserve">VIRTUS </t>
  </si>
  <si>
    <t>SAH-3C24</t>
  </si>
  <si>
    <t>VPC</t>
  </si>
  <si>
    <t xml:space="preserve"> FABIO</t>
  </si>
  <si>
    <t>2023/2023</t>
  </si>
  <si>
    <t>QLH-2035</t>
  </si>
  <si>
    <t>RMM/GEPROM</t>
  </si>
  <si>
    <t>SAE-7D87</t>
  </si>
  <si>
    <t>QLL-2860</t>
  </si>
  <si>
    <t>LOCADORA BRASCAR</t>
  </si>
  <si>
    <t>QWK-0799</t>
  </si>
  <si>
    <t>GESEA</t>
  </si>
  <si>
    <t>GERSON DE OLIVEIRA LIMA</t>
  </si>
  <si>
    <t>ORL-8954</t>
  </si>
  <si>
    <t>JOSÉ AILTON GOMES DA SILVA</t>
  </si>
  <si>
    <t>ORM-3962</t>
  </si>
  <si>
    <t>SUPGEP</t>
  </si>
  <si>
    <t>ORM-5402</t>
  </si>
  <si>
    <t>QLG-6944</t>
  </si>
  <si>
    <t>QLM-4189</t>
  </si>
  <si>
    <t>ORM-0324</t>
  </si>
  <si>
    <t>ORL-9424</t>
  </si>
  <si>
    <t>QLL-9648</t>
  </si>
  <si>
    <t>QLL-9578</t>
  </si>
  <si>
    <t>BRANCO</t>
  </si>
  <si>
    <t>ORM-0644</t>
  </si>
  <si>
    <t>ORL-9724</t>
  </si>
  <si>
    <t>QLL-9568</t>
  </si>
  <si>
    <t>SAC-3F38</t>
  </si>
  <si>
    <t>LOCADORA COSTA DOURADA</t>
  </si>
  <si>
    <t>G.0</t>
  </si>
  <si>
    <t>CAMINHÃO</t>
  </si>
  <si>
    <t>ORI-5983</t>
  </si>
  <si>
    <t>2015/2015</t>
  </si>
  <si>
    <t>VENCIDA</t>
  </si>
  <si>
    <t>RGU-1G21</t>
  </si>
  <si>
    <t>2021/2021</t>
  </si>
  <si>
    <t>QLE-7525</t>
  </si>
  <si>
    <t>S10</t>
  </si>
  <si>
    <t>SAA-7I39</t>
  </si>
  <si>
    <t>ZML/CPSE</t>
  </si>
  <si>
    <t>RGP-3A97</t>
  </si>
  <si>
    <t>LOCADORA OK</t>
  </si>
  <si>
    <t>QWG-6F73</t>
  </si>
  <si>
    <t>QWG-6H13</t>
  </si>
  <si>
    <t>QLM-6017</t>
  </si>
  <si>
    <t>QLM-5987</t>
  </si>
  <si>
    <t>QLL-8717</t>
  </si>
  <si>
    <t>QLM-2157</t>
  </si>
  <si>
    <t>QLG-7254</t>
  </si>
  <si>
    <t>QLG-7244</t>
  </si>
  <si>
    <t>STRADA</t>
  </si>
  <si>
    <t>QTT-6932</t>
  </si>
  <si>
    <t>QWG-6F83</t>
  </si>
  <si>
    <t>S-10</t>
  </si>
  <si>
    <t>SAD-8J59</t>
  </si>
  <si>
    <t>SAD-3H26</t>
  </si>
  <si>
    <t>2022/2022</t>
  </si>
  <si>
    <t>ONIX</t>
  </si>
  <si>
    <t>SAE-2F00</t>
  </si>
  <si>
    <t xml:space="preserve">                                             20/01/2025                                                  </t>
  </si>
  <si>
    <t>RGQ-2G90</t>
  </si>
  <si>
    <t>LOCADORA PB SERVIÇOS</t>
  </si>
  <si>
    <t>QWI-0788</t>
  </si>
  <si>
    <t>RGQ-2D31</t>
  </si>
  <si>
    <t>JOSE MARIA DE LIMA BONFIM JUNIOR</t>
  </si>
  <si>
    <t>QWH-3990</t>
  </si>
  <si>
    <t>QWH-3960</t>
  </si>
  <si>
    <t>MARCIO DUARTE TORRES</t>
  </si>
  <si>
    <t>QWG-6897</t>
  </si>
  <si>
    <t>GEQPRO</t>
  </si>
  <si>
    <t>THIAGO MENEZES DA SILVA</t>
  </si>
  <si>
    <t>FORD/KA</t>
  </si>
  <si>
    <t>QWG-8344</t>
  </si>
  <si>
    <t>GESUP</t>
  </si>
  <si>
    <t>JONATAS BATISTA DOS SANTOS</t>
  </si>
  <si>
    <t>LOCADORA EQUILIBRIO</t>
  </si>
  <si>
    <t>G1.5</t>
  </si>
  <si>
    <t>NNS-6968</t>
  </si>
  <si>
    <t>ÍTALO OLIVEIRA DE BARROS</t>
  </si>
  <si>
    <t>2009/2010</t>
  </si>
  <si>
    <t>QWL-8168</t>
  </si>
  <si>
    <t>RGP-7C51</t>
  </si>
  <si>
    <t>QLJ-0314</t>
  </si>
  <si>
    <t>QWK-2267</t>
  </si>
  <si>
    <t>ZML</t>
  </si>
  <si>
    <t>EM DIA</t>
  </si>
  <si>
    <t>QWG-6597</t>
  </si>
  <si>
    <t>SÉRGIO LUÍS DA SILVA</t>
  </si>
  <si>
    <t>QWI-0588</t>
  </si>
  <si>
    <t>GETIN</t>
  </si>
  <si>
    <t>HERMANN LOPES</t>
  </si>
  <si>
    <t>QLM-4550</t>
  </si>
  <si>
    <t>SUPTRA</t>
  </si>
  <si>
    <t>G.2</t>
  </si>
  <si>
    <t>NLX-5C49</t>
  </si>
  <si>
    <t>ALISON CORREIA DOS SANTOS</t>
  </si>
  <si>
    <t>2008/2009</t>
  </si>
  <si>
    <t>CAMINHÃO MUNK</t>
  </si>
  <si>
    <t>NNS-6988</t>
  </si>
  <si>
    <t>JOSÉ NIRALDO PEREIRA</t>
  </si>
  <si>
    <t>LOCADORA SÃO SEBASTIÃO</t>
  </si>
  <si>
    <t>QLK-0C68</t>
  </si>
  <si>
    <t>BPA</t>
  </si>
  <si>
    <t>QWI-1689</t>
  </si>
  <si>
    <t>QWK-3977</t>
  </si>
  <si>
    <t>EMANUEL FAUSTINO CORREIA DOS SANTOS</t>
  </si>
  <si>
    <t>QWI-5659</t>
  </si>
  <si>
    <t>QLL-4985</t>
  </si>
  <si>
    <t>CTAS/GEMEM</t>
  </si>
  <si>
    <t>QWG-9225</t>
  </si>
  <si>
    <t>b</t>
  </si>
  <si>
    <t>RGP-3J13</t>
  </si>
  <si>
    <t>2021/2022</t>
  </si>
  <si>
    <t>SAB-0B96</t>
  </si>
  <si>
    <t>RGP-3I73</t>
  </si>
  <si>
    <t>ADALVERLON DA SILVA SANTOS</t>
  </si>
  <si>
    <t>QWJ-2J91</t>
  </si>
  <si>
    <t>PETHERSON KEVIN LAURENTINO DA SILVA</t>
  </si>
  <si>
    <t>RGP-3I23</t>
  </si>
  <si>
    <t>FLAVIO HENRIQUE CORREIA</t>
  </si>
  <si>
    <t xml:space="preserve"> SAA-5E51</t>
  </si>
  <si>
    <t>RGT-1B80</t>
  </si>
  <si>
    <t>ORM-7593</t>
  </si>
  <si>
    <t>JOSE LUCIANO M. FERREIRA</t>
  </si>
  <si>
    <t>QLA-0202</t>
  </si>
  <si>
    <t>SAB-0F80</t>
  </si>
  <si>
    <t>LOCADORA STYLE</t>
  </si>
  <si>
    <t>QWJ-5279</t>
  </si>
  <si>
    <t>H1.1</t>
  </si>
  <si>
    <t>QWI-1346</t>
  </si>
  <si>
    <t xml:space="preserve">RMM </t>
  </si>
  <si>
    <t>QWH-5370</t>
  </si>
  <si>
    <t>NÚCLEO / FLEXEIRAS</t>
  </si>
  <si>
    <t>SAF-7B79</t>
  </si>
  <si>
    <t>SAI-0G55</t>
  </si>
  <si>
    <t>QWH-3J92</t>
  </si>
  <si>
    <t>CPLE/SUPLES5</t>
  </si>
  <si>
    <t>QWH-3I92</t>
  </si>
  <si>
    <t>CPLE/SUPLES1</t>
  </si>
  <si>
    <t>SAI-1I78</t>
  </si>
  <si>
    <t>QWJ-1F81</t>
  </si>
  <si>
    <t>QWL-3E01</t>
  </si>
  <si>
    <t>QWJ-1F71</t>
  </si>
  <si>
    <t>SAC6E55</t>
  </si>
  <si>
    <t>SAS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</si>
  <si>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</si>
  <si>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</si>
  <si>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</si>
  <si>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</si>
  <si>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</si>
  <si>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</si>
  <si>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</si>
  <si>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</si>
  <si>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</si>
  <si>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</si>
  <si>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</si>
  <si>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</si>
  <si>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</si>
  <si>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</si>
  <si>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</si>
  <si>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</si>
  <si>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</si>
  <si>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</si>
  <si>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</si>
  <si>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</si>
  <si>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SAJ-4J48</t>
  </si>
  <si>
    <t>VPE</t>
  </si>
  <si>
    <t>QWJ-6470</t>
  </si>
  <si>
    <t>QWG-7A83</t>
  </si>
  <si>
    <t>QLH-0654</t>
  </si>
  <si>
    <t>QLI-5803</t>
  </si>
  <si>
    <t>QLM-8413</t>
  </si>
  <si>
    <t>QLH-2304</t>
  </si>
  <si>
    <t>QLH-1724</t>
  </si>
  <si>
    <t>QLH-1844</t>
  </si>
  <si>
    <t>QLH-1424</t>
  </si>
  <si>
    <t>QLH-1514</t>
  </si>
  <si>
    <t>QLH-1594</t>
  </si>
  <si>
    <t>QWL-3244</t>
  </si>
  <si>
    <t>QWH-7356</t>
  </si>
  <si>
    <t>RGT-5C18</t>
  </si>
  <si>
    <t>RMM/GEPAR1</t>
  </si>
  <si>
    <t>SAE-0I09</t>
  </si>
  <si>
    <t>DP</t>
  </si>
  <si>
    <t>SAE-7H17</t>
  </si>
  <si>
    <t>TOTAL DAS LOCADORAS</t>
  </si>
  <si>
    <t>CARRO PEQUENO</t>
  </si>
  <si>
    <t>VEICULOS CEDIDOS A CASAL- NÃO PERTENCENTES AO CONTATO DA SUPTRAN</t>
  </si>
  <si>
    <t>MOTO PROPRIA DA CASAL</t>
  </si>
  <si>
    <t>TOTAL DE VEÍCULOS</t>
  </si>
  <si>
    <t>TOTALIZANDO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</si>
</sst>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&quot;R$&quot;\ #,##0.00"/>
    <numFmt numFmtId="165" formatCode="[$R$-416]\ #,##0.00;[Red]\-[$R$-416]\ #,##0.00"/>
    <numFmt numFmtId="166" formatCode="#,##0.00\ ;\(#,##0.00\);\-#\ ;@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rgb="FF9C5700"/>
      <name val="Calibri"/>
      <family val="2"/>
    </font>
    <font>
      <sz val="11"/>
      <color rgb="FF000000"/>
      <name val="Calibri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A6A6A6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rgb="FFBFBFBF"/>
      </patternFill>
    </fill>
    <fill>
      <patternFill patternType="solid">
        <fgColor rgb="FF00B050"/>
        <bgColor rgb="FF80808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FFCC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7" borderId="0" applyNumberFormat="0" applyBorder="0" applyAlignment="0" applyProtection="0"/>
  </cellStyleXfs>
  <cellXfs count="96">
    <xf numFmtId="0" fontId="0" fillId="0" borderId="0" xfId="0"/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9" borderId="1" xfId="1" applyNumberFormat="1" applyFont="1" applyFill="1" applyBorder="1" applyAlignment="1">
      <alignment horizontal="center" vertical="center"/>
    </xf>
    <xf numFmtId="14" fontId="8" fillId="9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14" fontId="9" fillId="11" borderId="1" xfId="0" applyNumberFormat="1" applyFont="1" applyFill="1" applyBorder="1" applyAlignment="1">
      <alignment horizontal="center" vertical="center"/>
    </xf>
    <xf numFmtId="0" fontId="10" fillId="4" borderId="1" xfId="4" applyFont="1" applyBorder="1" applyAlignment="1">
      <alignment horizontal="center" vertical="center"/>
    </xf>
    <xf numFmtId="164" fontId="9" fillId="2" borderId="1" xfId="2" applyNumberFormat="1" applyFont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14" fontId="6" fillId="13" borderId="1" xfId="0" applyNumberFormat="1" applyFont="1" applyFill="1" applyBorder="1" applyAlignment="1">
      <alignment horizontal="center" vertical="center" wrapText="1"/>
    </xf>
    <xf numFmtId="14" fontId="5" fillId="13" borderId="1" xfId="0" applyNumberFormat="1" applyFont="1" applyFill="1" applyBorder="1" applyAlignment="1">
      <alignment horizontal="center" vertical="center"/>
    </xf>
    <xf numFmtId="0" fontId="9" fillId="7" borderId="1" xfId="7" applyFont="1" applyBorder="1" applyAlignment="1">
      <alignment horizontal="center" vertical="center"/>
    </xf>
    <xf numFmtId="0" fontId="10" fillId="7" borderId="1" xfId="7" applyFont="1" applyBorder="1" applyAlignment="1">
      <alignment horizontal="center" vertical="center"/>
    </xf>
    <xf numFmtId="164" fontId="10" fillId="7" borderId="1" xfId="7" applyNumberFormat="1" applyFont="1" applyBorder="1" applyAlignment="1">
      <alignment horizontal="center" vertical="center"/>
    </xf>
    <xf numFmtId="0" fontId="9" fillId="7" borderId="1" xfId="7" applyFont="1" applyBorder="1" applyAlignment="1">
      <alignment horizontal="center" vertical="center" wrapText="1"/>
    </xf>
    <xf numFmtId="14" fontId="9" fillId="7" borderId="1" xfId="7" applyNumberFormat="1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2" fillId="6" borderId="1" xfId="6" applyFont="1" applyBorder="1" applyAlignment="1">
      <alignment horizontal="center" vertical="center"/>
    </xf>
    <xf numFmtId="164" fontId="13" fillId="14" borderId="1" xfId="1" applyNumberFormat="1" applyFont="1" applyFill="1" applyBorder="1" applyAlignment="1" applyProtection="1">
      <alignment horizontal="center" vertical="center"/>
    </xf>
    <xf numFmtId="165" fontId="13" fillId="14" borderId="1" xfId="1" applyNumberFormat="1" applyFont="1" applyFill="1" applyBorder="1" applyAlignment="1" applyProtection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14" fontId="8" fillId="15" borderId="1" xfId="0" applyNumberFormat="1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14" fontId="9" fillId="16" borderId="1" xfId="0" applyNumberFormat="1" applyFont="1" applyFill="1" applyBorder="1" applyAlignment="1">
      <alignment horizontal="center" vertical="center"/>
    </xf>
    <xf numFmtId="164" fontId="9" fillId="7" borderId="1" xfId="7" applyNumberFormat="1" applyFont="1" applyBorder="1" applyAlignment="1">
      <alignment horizontal="center" vertical="center"/>
    </xf>
    <xf numFmtId="0" fontId="10" fillId="7" borderId="1" xfId="7" applyFont="1" applyBorder="1" applyAlignment="1">
      <alignment horizontal="center" vertical="center" wrapText="1"/>
    </xf>
    <xf numFmtId="164" fontId="13" fillId="14" borderId="1" xfId="0" applyNumberFormat="1" applyFont="1" applyFill="1" applyBorder="1" applyAlignment="1">
      <alignment horizontal="center" vertical="center"/>
    </xf>
    <xf numFmtId="0" fontId="9" fillId="4" borderId="1" xfId="4" applyFont="1" applyBorder="1" applyAlignment="1">
      <alignment horizontal="center" vertical="center"/>
    </xf>
    <xf numFmtId="0" fontId="15" fillId="17" borderId="1" xfId="5" applyFont="1" applyFill="1" applyBorder="1" applyAlignment="1">
      <alignment horizontal="center" vertical="center"/>
    </xf>
    <xf numFmtId="0" fontId="15" fillId="17" borderId="1" xfId="5" applyFont="1" applyFill="1" applyBorder="1" applyAlignment="1">
      <alignment horizontal="center" vertical="center" wrapText="1"/>
    </xf>
    <xf numFmtId="14" fontId="15" fillId="17" borderId="1" xfId="5" applyNumberFormat="1" applyFont="1" applyFill="1" applyBorder="1" applyAlignment="1">
      <alignment horizontal="center" vertical="center" wrapText="1"/>
    </xf>
    <xf numFmtId="14" fontId="15" fillId="17" borderId="1" xfId="5" applyNumberFormat="1" applyFont="1" applyFill="1" applyBorder="1" applyAlignment="1">
      <alignment horizontal="center" vertical="center"/>
    </xf>
    <xf numFmtId="164" fontId="9" fillId="18" borderId="1" xfId="7" applyNumberFormat="1" applyFont="1" applyFill="1" applyBorder="1" applyAlignment="1">
      <alignment horizontal="center" vertical="center"/>
    </xf>
    <xf numFmtId="166" fontId="13" fillId="14" borderId="1" xfId="0" applyNumberFormat="1" applyFont="1" applyFill="1" applyBorder="1" applyAlignment="1">
      <alignment horizontal="center" vertical="center"/>
    </xf>
    <xf numFmtId="165" fontId="13" fillId="14" borderId="1" xfId="0" applyNumberFormat="1" applyFont="1" applyFill="1" applyBorder="1" applyAlignment="1">
      <alignment horizontal="center" vertical="center"/>
    </xf>
    <xf numFmtId="0" fontId="16" fillId="7" borderId="1" xfId="7" applyFont="1" applyBorder="1" applyAlignment="1">
      <alignment horizontal="center" vertical="center"/>
    </xf>
    <xf numFmtId="164" fontId="9" fillId="7" borderId="1" xfId="7" applyNumberFormat="1" applyFont="1" applyBorder="1" applyAlignment="1">
      <alignment horizontal="center" vertical="center" wrapText="1"/>
    </xf>
    <xf numFmtId="0" fontId="10" fillId="18" borderId="1" xfId="7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10" fillId="18" borderId="1" xfId="7" applyFont="1" applyFill="1" applyBorder="1" applyAlignment="1">
      <alignment horizontal="center" vertical="center" wrapText="1"/>
    </xf>
    <xf numFmtId="14" fontId="8" fillId="16" borderId="1" xfId="0" applyNumberFormat="1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14" fontId="9" fillId="16" borderId="1" xfId="0" applyNumberFormat="1" applyFont="1" applyFill="1" applyBorder="1" applyAlignment="1">
      <alignment horizontal="center" vertical="center" wrapText="1"/>
    </xf>
    <xf numFmtId="0" fontId="18" fillId="3" borderId="4" xfId="3" applyFont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 wrapText="1"/>
    </xf>
    <xf numFmtId="14" fontId="9" fillId="10" borderId="6" xfId="0" applyNumberFormat="1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/>
    </xf>
    <xf numFmtId="14" fontId="9" fillId="10" borderId="6" xfId="0" applyNumberFormat="1" applyFont="1" applyFill="1" applyBorder="1" applyAlignment="1">
      <alignment horizontal="center" vertical="center"/>
    </xf>
    <xf numFmtId="0" fontId="17" fillId="3" borderId="7" xfId="3" applyFont="1" applyBorder="1" applyAlignment="1">
      <alignment horizontal="center" vertical="center"/>
    </xf>
    <xf numFmtId="0" fontId="17" fillId="3" borderId="7" xfId="3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4" fontId="8" fillId="10" borderId="8" xfId="0" applyNumberFormat="1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 wrapText="1"/>
    </xf>
    <xf numFmtId="14" fontId="9" fillId="10" borderId="8" xfId="0" applyNumberFormat="1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/>
    </xf>
    <xf numFmtId="14" fontId="9" fillId="10" borderId="8" xfId="0" applyNumberFormat="1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2" fontId="8" fillId="10" borderId="8" xfId="0" applyNumberFormat="1" applyFont="1" applyFill="1" applyBorder="1" applyAlignment="1">
      <alignment horizontal="center" vertical="center"/>
    </xf>
    <xf numFmtId="0" fontId="17" fillId="3" borderId="13" xfId="3" applyFont="1" applyBorder="1" applyAlignment="1">
      <alignment horizontal="center" vertical="center"/>
    </xf>
    <xf numFmtId="0" fontId="17" fillId="3" borderId="1" xfId="3" applyFont="1" applyBorder="1" applyAlignment="1">
      <alignment horizontal="center" vertical="center"/>
    </xf>
    <xf numFmtId="0" fontId="17" fillId="3" borderId="10" xfId="3" applyFont="1" applyBorder="1" applyAlignment="1">
      <alignment horizontal="center" vertical="center" wrapText="1"/>
    </xf>
    <xf numFmtId="0" fontId="17" fillId="3" borderId="11" xfId="3" applyFont="1" applyBorder="1" applyAlignment="1">
      <alignment horizontal="center" vertical="center" wrapText="1"/>
    </xf>
    <xf numFmtId="0" fontId="17" fillId="3" borderId="12" xfId="3" applyFont="1" applyBorder="1" applyAlignment="1">
      <alignment horizontal="center" vertical="center" wrapText="1"/>
    </xf>
    <xf numFmtId="0" fontId="17" fillId="3" borderId="13" xfId="3" applyFont="1" applyBorder="1" applyAlignment="1">
      <alignment horizontal="center" vertical="center"/>
    </xf>
    <xf numFmtId="0" fontId="17" fillId="3" borderId="14" xfId="3" applyFont="1" applyBorder="1" applyAlignment="1">
      <alignment horizontal="center" vertical="center"/>
    </xf>
    <xf numFmtId="0" fontId="17" fillId="3" borderId="15" xfId="3" applyFont="1" applyBorder="1" applyAlignment="1">
      <alignment horizontal="center" vertical="center"/>
    </xf>
    <xf numFmtId="0" fontId="17" fillId="3" borderId="16" xfId="3" applyFont="1" applyBorder="1" applyAlignment="1">
      <alignment horizontal="center" vertical="center"/>
    </xf>
    <xf numFmtId="0" fontId="17" fillId="3" borderId="7" xfId="3" applyFont="1" applyBorder="1" applyAlignment="1">
      <alignment horizontal="center" vertical="center"/>
    </xf>
    <xf numFmtId="0" fontId="17" fillId="3" borderId="10" xfId="3" applyFont="1" applyBorder="1" applyAlignment="1">
      <alignment horizontal="center" vertical="center"/>
    </xf>
    <xf numFmtId="0" fontId="17" fillId="3" borderId="11" xfId="3" applyFont="1" applyBorder="1" applyAlignment="1">
      <alignment horizontal="center" vertical="center"/>
    </xf>
    <xf numFmtId="0" fontId="17" fillId="3" borderId="12" xfId="3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164" fontId="13" fillId="14" borderId="1" xfId="1" applyNumberFormat="1" applyFont="1" applyFill="1" applyBorder="1" applyAlignment="1" applyProtection="1">
      <alignment horizontal="center" vertical="center"/>
    </xf>
    <xf numFmtId="0" fontId="17" fillId="3" borderId="2" xfId="3" applyFont="1" applyBorder="1" applyAlignment="1">
      <alignment horizontal="center" vertical="center"/>
    </xf>
    <xf numFmtId="0" fontId="17" fillId="3" borderId="3" xfId="3" applyFont="1" applyBorder="1" applyAlignment="1">
      <alignment horizontal="center" vertical="center"/>
    </xf>
    <xf numFmtId="166" fontId="17" fillId="3" borderId="4" xfId="3" applyNumberFormat="1" applyFont="1" applyBorder="1" applyAlignment="1">
      <alignment horizontal="center" vertical="center"/>
    </xf>
    <xf numFmtId="164" fontId="13" fillId="14" borderId="1" xfId="0" applyNumberFormat="1" applyFont="1" applyFill="1" applyBorder="1" applyAlignment="1">
      <alignment horizontal="center" vertical="center"/>
    </xf>
    <xf numFmtId="0" fontId="14" fillId="17" borderId="1" xfId="5" applyFont="1" applyFill="1" applyBorder="1" applyAlignment="1">
      <alignment horizontal="center" vertical="center"/>
    </xf>
    <xf numFmtId="164" fontId="13" fillId="15" borderId="1" xfId="1" applyNumberFormat="1" applyFont="1" applyFill="1" applyBorder="1" applyAlignment="1" applyProtection="1">
      <alignment horizontal="center"/>
    </xf>
    <xf numFmtId="0" fontId="11" fillId="1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4" fontId="5" fillId="12" borderId="1" xfId="1" applyNumberFormat="1" applyFont="1" applyFill="1" applyBorder="1" applyAlignment="1">
      <alignment horizontal="center" vertical="center"/>
    </xf>
    <xf numFmtId="165" fontId="13" fillId="14" borderId="1" xfId="1" applyNumberFormat="1" applyFont="1" applyFill="1" applyBorder="1" applyAlignment="1" applyProtection="1">
      <alignment horizontal="center" vertical="center"/>
    </xf>
  </cellXfs>
  <cellStyles count="8">
    <cellStyle name="20% - Ênfase3" xfId="4" builtinId="38"/>
    <cellStyle name="20% - Ênfase6" xfId="7" builtinId="50"/>
    <cellStyle name="60% - Ênfase3" xfId="5" builtinId="40"/>
    <cellStyle name="Ênfase6" xfId="6" builtinId="49"/>
    <cellStyle name="Moeda" xfId="1" builtinId="4"/>
    <cellStyle name="Neutro" xfId="3" builtinId="28"/>
    <cellStyle name="Normal" xfId="0" builtinId="0"/>
    <cellStyle name="Ruim" xfId="2" builtinId="27"/>
  </cellStyles>
  <dxfs count="46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631.29999999999995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4682.8500000000004</v>
          </cell>
          <cell r="C17">
            <v>3100.04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3"/>
  <sheetViews>
    <sheetView tabSelected="1" workbookViewId="0">
      <selection sqref="A1:N193"/>
    </sheetView>
  </sheetViews>
  <sheetFormatPr defaultRowHeight="15" x14ac:dyDescent="0.25"/>
  <cols>
    <col min="1" max="1" width="4.28515625" bestFit="1" customWidth="1"/>
    <col min="2" max="2" width="11.28515625" bestFit="1" customWidth="1"/>
    <col min="3" max="4" width="14.42578125" bestFit="1" customWidth="1"/>
    <col min="5" max="5" width="19.140625" bestFit="1" customWidth="1"/>
    <col min="6" max="7" width="16.42578125" bestFit="1" customWidth="1"/>
    <col min="8" max="8" width="28.28515625" bestFit="1" customWidth="1"/>
    <col min="9" max="9" width="51.28515625" bestFit="1" customWidth="1"/>
    <col min="10" max="10" width="14.85546875" bestFit="1" customWidth="1"/>
    <col min="11" max="11" width="21.7109375" customWidth="1"/>
    <col min="12" max="12" width="14.85546875" bestFit="1" customWidth="1"/>
    <col min="13" max="13" width="11.5703125" bestFit="1" customWidth="1"/>
    <col min="14" max="14" width="71" bestFit="1" customWidth="1"/>
  </cols>
  <sheetData>
    <row r="1" spans="1:14" ht="18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56.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I2" s="1" t="s">
        <v>9</v>
      </c>
      <c r="J2" s="2" t="s">
        <v>10</v>
      </c>
      <c r="K2" s="2" t="s">
        <v>11</v>
      </c>
      <c r="L2" s="3" t="s">
        <v>12</v>
      </c>
      <c r="M2" s="1" t="s">
        <v>13</v>
      </c>
      <c r="N2" s="4" t="s">
        <v>14</v>
      </c>
    </row>
    <row r="3" spans="1:14" ht="37.5" x14ac:dyDescent="0.25">
      <c r="A3" s="5">
        <v>1</v>
      </c>
      <c r="B3" s="6" t="s">
        <v>15</v>
      </c>
      <c r="C3" s="6" t="s">
        <v>16</v>
      </c>
      <c r="D3" s="6" t="s">
        <v>17</v>
      </c>
      <c r="E3" s="7" t="s">
        <v>18</v>
      </c>
      <c r="F3" s="8">
        <v>500</v>
      </c>
      <c r="G3" s="8" t="s">
        <v>19</v>
      </c>
      <c r="H3" s="8" t="s">
        <v>19</v>
      </c>
      <c r="I3" s="6" t="s">
        <v>20</v>
      </c>
      <c r="J3" s="7" t="s">
        <v>21</v>
      </c>
      <c r="K3" s="7" t="s">
        <v>22</v>
      </c>
      <c r="L3" s="9">
        <v>43658</v>
      </c>
      <c r="M3" s="10" t="str">
        <f ca="1">IFERROR(IF(L3="","DATA INVÁLIDA",IF(AND(TODAY()-L3&gt;=548,OR(B3="H",B3="H1.1")),"VENCIDA",IF(AND(TODAY()-L3&lt;548,OR(B3="H",B3="H1.1")),"EM DIA",IF(AND(TODAY()-L3&gt;=730,OR(B3="A",B3="A1.1",B3="A1",B3="A2",B3="A3",B3="B",B3="B1",B3="B1.1",B3="B2",B3="D2",B3="D2.1",B3="E3")),"VENCIDA",IF(AND(TODAY()-L3&lt;730,OR(B3="A",B3="A1.1",B3="A1",B3="A2",B3="A3",B3="B",B3="B1",B3="B1.1",B3="B2",B3="D2",B3="D2.1",B3="E3")),"EM DIA",IF(AND(TODAY()-L3&gt;=1095,OR(B3="D",B3="D1.1",B3="D1",B3="E",B3="E1",B3="E1.1",B3="E2")),"VENCIDA",IF(AND(TODAY()-L3&lt;1095,OR(B3="D",B3="D1.1",B3="D1",B3="E",B3="E1",B3="E1.1",B3="E2")),"EM DIA",IF(AND(TODAY()-L3&gt;=1460,B3="F2"),"VENCIDA",IF(AND(TODAY()-L3&lt;1460,B3="F2"),"EM DIA",IF(AND(TODAY()-L3&gt;=2555,OR(B3="F",B3="F1")),"VENCIDA",IF(AND(TODAY()-L3&lt;2555,OR(B3="F",B3="F1")),"EM DIA",IF(AND(TODAY()-L3&gt;=1825,OR(B3="G",B3="G0",B3="G1",B3="G1.1",B3="G1.2",B3="G1.3",B3="G1.4",B3="G1.5",B3="G1.7")),"VENCIDA",IF(AND(TODAY()-L3&lt;1825,OR(B3="G",B3="G0",B3="G1",B3="G1.1",B3="G1.2",B3="G1.3",B3="G1.4",B3="G1.5",B3="G1.7")),"EM DIA",""))))))))))))),"-")</f>
        <v>VENCIDA</v>
      </c>
      <c r="N3" s="11">
        <f>IFERROR(IF(L3="","DATA INVÁLIDA",IF(OR(B3="H",B3="H1.1"),EDATE(L3,18),IF(OR(B3="A",B3="A1.1",B3="A1",B3="A2",B3="A3",B3="B",B3="B1",B3="B1.1",B3="B2",B3="D2",B3="D2.1",B3="E3"),EDATE(L3,24),IF(OR(B3="D",B3="D1.1",B3="D1",B3="E",B3="E1",B3="E1.1",B3="E2"),EDATE(L3,36),IF(B3="F2",EDATE(L3,48),IF(OR(B3="F",B3="F1"),EDATE(L3,84),IF(OR(B3="G",B3="G0",B3="G1",B3="G1.1",B3="G1.2",B3="G1.3",B3="G1.4",B3="G1.5",B3="G1.7"),EDATE(L3,60),""))))))),"-")</f>
        <v>44389</v>
      </c>
    </row>
    <row r="4" spans="1:14" ht="37.5" x14ac:dyDescent="0.25">
      <c r="A4" s="5">
        <v>2</v>
      </c>
      <c r="B4" s="6" t="s">
        <v>15</v>
      </c>
      <c r="C4" s="6" t="s">
        <v>23</v>
      </c>
      <c r="D4" s="12" t="s">
        <v>24</v>
      </c>
      <c r="E4" s="7" t="s">
        <v>18</v>
      </c>
      <c r="F4" s="8">
        <v>500</v>
      </c>
      <c r="G4" s="8" t="s">
        <v>19</v>
      </c>
      <c r="H4" s="8" t="s">
        <v>19</v>
      </c>
      <c r="I4" s="6"/>
      <c r="J4" s="7"/>
      <c r="K4" s="7" t="s">
        <v>25</v>
      </c>
      <c r="L4" s="9">
        <v>44943</v>
      </c>
      <c r="M4" s="10" t="str">
        <f ca="1">IFERROR(IF(L4="","DATA INVÁLIDA",IF(AND(TODAY()-L4&gt;=548,OR(B4="H",B4="H1.1")),"VENCIDA",IF(AND(TODAY()-L4&lt;548,OR(B4="H",B4="H1.1")),"EM DIA",IF(AND(TODAY()-L4&gt;=730,OR(B4="A",B4="A1.1",B4="A1",B4="A2",B4="A3",B4="B",B4="B1",B4="B1.1",B4="B2",B4="D2",B4="D2.1",B4="E3")),"VENCIDA",IF(AND(TODAY()-L4&lt;730,OR(B4="A",B4="A1.1",B4="A1",B4="A2",B4="A3",B4="B",B4="B1",B4="B1.1",B4="B2",B4="D2",B4="D2.1",B4="E3")),"EM DIA",IF(AND(TODAY()-L4&gt;=1095,OR(B4="D",B4="D1.1",B4="D1",B4="E",B4="E1",B4="E1.1",B4="E2")),"VENCIDA",IF(AND(TODAY()-L4&lt;1095,OR(B4="D",B4="D1.1",B4="D1",B4="E",B4="E1",B4="E1.1",B4="E2")),"EM DIA",IF(AND(TODAY()-L4&gt;=1460,B4="F2"),"VENCIDA",IF(AND(TODAY()-L4&lt;1460,B4="F2"),"EM DIA",IF(AND(TODAY()-L4&gt;=2555,OR(B4="F",B4="F1")),"VENCIDA",IF(AND(TODAY()-L4&lt;2555,OR(B4="F",B4="F1")),"EM DIA",IF(AND(TODAY()-L4&gt;=1825,OR(B4="G",B4="G0",B4="G1",B4="G1.1",B4="G1.2",B4="G1.3",B4="G1.4",B4="G1.5",B4="G1.7")),"VENCIDA",IF(AND(TODAY()-L4&lt;1825,OR(B4="G",B4="G0",B4="G1",B4="G1.1",B4="G1.2",B4="G1.3",B4="G1.4",B4="G1.5",B4="G1.7")),"EM DIA",""))))))))))))),"-")</f>
        <v>EM DIA</v>
      </c>
      <c r="N4" s="11"/>
    </row>
    <row r="5" spans="1:14" ht="18.75" x14ac:dyDescent="0.25">
      <c r="A5" s="94" t="s">
        <v>26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ht="37.5" x14ac:dyDescent="0.25">
      <c r="A6" s="5">
        <v>1</v>
      </c>
      <c r="B6" s="6" t="s">
        <v>27</v>
      </c>
      <c r="C6" s="13" t="s">
        <v>28</v>
      </c>
      <c r="D6" s="6" t="s">
        <v>29</v>
      </c>
      <c r="E6" s="6" t="s">
        <v>30</v>
      </c>
      <c r="F6" s="6">
        <v>162</v>
      </c>
      <c r="G6" s="8" t="s">
        <v>31</v>
      </c>
      <c r="H6" s="8" t="s">
        <v>31</v>
      </c>
      <c r="I6" s="8"/>
      <c r="J6" s="7">
        <v>1999</v>
      </c>
      <c r="K6" s="7" t="s">
        <v>25</v>
      </c>
      <c r="L6" s="6"/>
      <c r="M6" s="6"/>
      <c r="N6" s="6"/>
    </row>
    <row r="7" spans="1:14" ht="18.75" x14ac:dyDescent="0.25">
      <c r="A7" s="5">
        <v>2</v>
      </c>
      <c r="B7" s="6"/>
      <c r="C7" s="13" t="s">
        <v>28</v>
      </c>
      <c r="D7" s="6" t="s">
        <v>32</v>
      </c>
      <c r="E7" s="6" t="s">
        <v>30</v>
      </c>
      <c r="F7" s="6">
        <v>162</v>
      </c>
      <c r="G7" s="8"/>
      <c r="H7" s="8"/>
      <c r="I7" s="8"/>
      <c r="J7" s="7">
        <v>2009</v>
      </c>
      <c r="K7" s="7" t="s">
        <v>33</v>
      </c>
      <c r="L7" s="6"/>
      <c r="M7" s="6"/>
      <c r="N7" s="6"/>
    </row>
    <row r="8" spans="1:14" ht="18.75" x14ac:dyDescent="0.25">
      <c r="A8" s="5">
        <v>3</v>
      </c>
      <c r="B8" s="6" t="s">
        <v>27</v>
      </c>
      <c r="C8" s="13" t="s">
        <v>28</v>
      </c>
      <c r="D8" s="6" t="s">
        <v>34</v>
      </c>
      <c r="E8" s="6" t="s">
        <v>35</v>
      </c>
      <c r="F8" s="6">
        <v>162</v>
      </c>
      <c r="G8" s="8" t="s">
        <v>31</v>
      </c>
      <c r="H8" s="8" t="s">
        <v>31</v>
      </c>
      <c r="I8" s="8"/>
      <c r="J8" s="7">
        <v>0.99950074887668494</v>
      </c>
      <c r="K8" s="7" t="s">
        <v>36</v>
      </c>
      <c r="L8" s="6"/>
      <c r="M8" s="6"/>
      <c r="N8" s="6"/>
    </row>
    <row r="9" spans="1:14" ht="21" x14ac:dyDescent="0.25">
      <c r="A9" s="14"/>
      <c r="B9" s="14"/>
      <c r="C9" s="14"/>
      <c r="D9" s="14"/>
      <c r="E9" s="14"/>
      <c r="F9" s="14"/>
      <c r="G9" s="14"/>
      <c r="H9" s="14" t="s">
        <v>37</v>
      </c>
      <c r="I9" s="14"/>
      <c r="J9" s="14"/>
      <c r="K9" s="14"/>
      <c r="L9" s="14"/>
      <c r="M9" s="14"/>
      <c r="N9" s="14"/>
    </row>
    <row r="10" spans="1:14" ht="56.25" x14ac:dyDescent="0.25">
      <c r="A10" s="15" t="s">
        <v>1</v>
      </c>
      <c r="B10" s="15" t="s">
        <v>2</v>
      </c>
      <c r="C10" s="15" t="s">
        <v>3</v>
      </c>
      <c r="D10" s="15" t="s">
        <v>4</v>
      </c>
      <c r="E10" s="15" t="s">
        <v>5</v>
      </c>
      <c r="F10" s="15" t="s">
        <v>6</v>
      </c>
      <c r="G10" s="16" t="s">
        <v>7</v>
      </c>
      <c r="H10" s="15" t="s">
        <v>8</v>
      </c>
      <c r="I10" s="15" t="s">
        <v>9</v>
      </c>
      <c r="J10" s="16" t="s">
        <v>10</v>
      </c>
      <c r="K10" s="16" t="s">
        <v>11</v>
      </c>
      <c r="L10" s="17" t="s">
        <v>12</v>
      </c>
      <c r="M10" s="15" t="s">
        <v>13</v>
      </c>
      <c r="N10" s="18" t="s">
        <v>14</v>
      </c>
    </row>
    <row r="11" spans="1:14" ht="37.5" x14ac:dyDescent="0.25">
      <c r="A11" s="19">
        <v>1</v>
      </c>
      <c r="B11" s="20" t="s">
        <v>38</v>
      </c>
      <c r="C11" s="20" t="s">
        <v>39</v>
      </c>
      <c r="D11" s="20" t="s">
        <v>40</v>
      </c>
      <c r="E11" s="20" t="s">
        <v>41</v>
      </c>
      <c r="F11" s="21">
        <v>389</v>
      </c>
      <c r="G11" s="21">
        <v>8500</v>
      </c>
      <c r="H11" s="21">
        <v>3522.39</v>
      </c>
      <c r="I11" s="19" t="s">
        <v>42</v>
      </c>
      <c r="J11" s="22" t="s">
        <v>43</v>
      </c>
      <c r="K11" s="22" t="s">
        <v>22</v>
      </c>
      <c r="L11" s="23">
        <v>45098</v>
      </c>
      <c r="M11" s="24" t="str">
        <f t="shared" ref="M11:M27" ca="1" si="0">IFERROR(IF(L11="","DATA INVÁLIDA",IF(AND(TODAY()-L11&gt;=548,OR(B11="H",B11="H1.1")),"VENCIDA",IF(AND(TODAY()-L11&lt;548,OR(B11="H",B11="H1.1")),"EM DIA",IF(AND(TODAY()-L11&gt;=730,OR(B11="A",B11="A1.1",B11="A1",B11="A2",B11="A3",B11="B",B11="B1",B11="B1.1",B11="B2",B11="D2",B11="D2.1",B11="E3")),"VENCIDA",IF(AND(TODAY()-L11&lt;730,OR(B11="A",B11="A1.1",B11="A1",B11="A2",B11="A3",B11="B",B11="B1",B11="B1.1",B11="B2",B11="D2",B11="D2.1",B11="E3")),"EM DIA",IF(AND(TODAY()-L11&gt;=1095,OR(B11="D",B11="D1.1",B11="D1",B11="E",B11="E1",B11="E1.1",B11="E2")),"VENCIDA",IF(AND(TODAY()-L11&lt;1095,OR(B11="D",B11="D1.1",B11="D1",B11="E",B11="E1",B11="E1.1",B11="E2")),"EM DIA",IF(AND(TODAY()-L11&gt;=1460,B11="F2"),"VENCIDA",IF(AND(TODAY()-L11&lt;1460,B11="F2"),"EM DIA",IF(AND(TODAY()-L11&gt;=2555,OR(B11="F",B11="F1")),"VENCIDA",IF(AND(TODAY()-L11&lt;2555,OR(B11="F",B11="F1")),"EM DIA",IF(AND(TODAY()-L11&gt;=1825,OR(B11="G",B11="G0",B11="G1",B11="G1.1",B11="G1.2",B11="G1.3",B11="G1.4",B11="G1.5",B11="G1.7")),"VENCIDA",IF(AND(TODAY()-L11&lt;1825,OR(B11="G",B11="G0",B11="G1",B11="G1.1",B11="G1.2",B11="G1.3",B11="G1.4",B11="G1.5",B11="G1.7")),"EM DIA",""))))))))))))),"-")</f>
        <v>EM DIA</v>
      </c>
      <c r="N11" s="23">
        <f t="shared" ref="N11:N27" si="1">IFERROR(IF(L11="","DATA INVÁLIDA",IF(OR(B11="H",B11="H1.1"),EDATE(L11,18),IF(OR(B11="A",B11="A1.1",B11="A1",B11="A2",B11="A3",B11="B",B11="B1",B11="B1.1",B11="B2",B11="D2",B11="D2.1",B11="E3"),EDATE(L11,24),IF(OR(B11="D",B11="D1.1",B11="D1",B11="E",B11="E1",B11="E1.1",B11="E2"),EDATE(L11,36),IF(B11="F2",EDATE(L11,48),IF(OR(B11="F",B11="F1"),EDATE(L11,84),IF(OR(B11="G",B11="G0",B11="G1",B11="G1.1",B11="G1.2",B11="G1.3",B11="G1.4",B11="G1.5",B11="G1.7"),EDATE(L11,60),""))))))),"-")</f>
        <v>46194</v>
      </c>
    </row>
    <row r="12" spans="1:14" ht="18.75" x14ac:dyDescent="0.25">
      <c r="A12" s="19">
        <v>2</v>
      </c>
      <c r="B12" s="20" t="s">
        <v>15</v>
      </c>
      <c r="C12" s="20" t="s">
        <v>44</v>
      </c>
      <c r="D12" s="20" t="s">
        <v>45</v>
      </c>
      <c r="E12" s="20" t="s">
        <v>46</v>
      </c>
      <c r="F12" s="21">
        <v>419</v>
      </c>
      <c r="G12" s="21">
        <v>2255.08</v>
      </c>
      <c r="H12" s="21" t="str">
        <f>IF(COUNTA(I12)=1,VLOOKUP(B12,'[1]CUSTOS VEICULO-MOTORISTA'!$A$2:$C$17,3,FALSE),"-")</f>
        <v>-</v>
      </c>
      <c r="I12" s="19"/>
      <c r="J12" s="22" t="s">
        <v>47</v>
      </c>
      <c r="K12" s="22" t="s">
        <v>25</v>
      </c>
      <c r="L12" s="23">
        <v>43592</v>
      </c>
      <c r="M12" s="24" t="str">
        <f t="shared" ca="1" si="0"/>
        <v>VENCIDA</v>
      </c>
      <c r="N12" s="23">
        <f t="shared" si="1"/>
        <v>44323</v>
      </c>
    </row>
    <row r="13" spans="1:14" ht="18.75" x14ac:dyDescent="0.25">
      <c r="A13" s="19">
        <v>3</v>
      </c>
      <c r="B13" s="20" t="s">
        <v>48</v>
      </c>
      <c r="C13" s="20" t="s">
        <v>49</v>
      </c>
      <c r="D13" s="20" t="s">
        <v>50</v>
      </c>
      <c r="E13" s="20" t="s">
        <v>46</v>
      </c>
      <c r="F13" s="21">
        <v>295</v>
      </c>
      <c r="G13" s="21">
        <v>2709.09</v>
      </c>
      <c r="H13" s="21"/>
      <c r="I13" s="19"/>
      <c r="J13" s="22" t="s">
        <v>51</v>
      </c>
      <c r="K13" s="22" t="s">
        <v>25</v>
      </c>
      <c r="L13" s="23">
        <v>45005</v>
      </c>
      <c r="M13" s="24"/>
      <c r="N13" s="23">
        <v>45292</v>
      </c>
    </row>
    <row r="14" spans="1:14" ht="18.75" x14ac:dyDescent="0.25">
      <c r="A14" s="19">
        <v>4</v>
      </c>
      <c r="B14" s="20" t="s">
        <v>15</v>
      </c>
      <c r="C14" s="20" t="s">
        <v>44</v>
      </c>
      <c r="D14" s="20" t="s">
        <v>52</v>
      </c>
      <c r="E14" s="20" t="s">
        <v>46</v>
      </c>
      <c r="F14" s="21">
        <v>302</v>
      </c>
      <c r="G14" s="21">
        <v>2255.08</v>
      </c>
      <c r="H14" s="21" t="str">
        <f>IF(COUNTA(I14)=1,VLOOKUP(B14,'[1]CUSTOS VEICULO-MOTORISTA'!$A$2:$C$17,3,FALSE),"-")</f>
        <v>-</v>
      </c>
      <c r="I14" s="19"/>
      <c r="J14" s="22" t="s">
        <v>53</v>
      </c>
      <c r="K14" s="22" t="s">
        <v>25</v>
      </c>
      <c r="L14" s="23">
        <v>44928</v>
      </c>
      <c r="M14" s="24" t="str">
        <f t="shared" ca="1" si="0"/>
        <v>EM DIA</v>
      </c>
      <c r="N14" s="23">
        <f t="shared" si="1"/>
        <v>45659</v>
      </c>
    </row>
    <row r="15" spans="1:14" ht="18.75" x14ac:dyDescent="0.25">
      <c r="A15" s="19">
        <v>5</v>
      </c>
      <c r="B15" s="20" t="s">
        <v>38</v>
      </c>
      <c r="C15" s="20" t="s">
        <v>54</v>
      </c>
      <c r="D15" s="20" t="s">
        <v>55</v>
      </c>
      <c r="E15" s="20" t="s">
        <v>56</v>
      </c>
      <c r="F15" s="21">
        <v>350</v>
      </c>
      <c r="G15" s="21">
        <v>8500</v>
      </c>
      <c r="H15" s="21" t="str">
        <f>IF(COUNTA(I15)=1,VLOOKUP(B15,'[1]CUSTOS VEICULO-MOTORISTA'!$A$2:$C$17,3,FALSE),"-")</f>
        <v>-</v>
      </c>
      <c r="I15" s="19"/>
      <c r="J15" s="22" t="s">
        <v>57</v>
      </c>
      <c r="K15" s="22" t="s">
        <v>25</v>
      </c>
      <c r="L15" s="23">
        <v>44008</v>
      </c>
      <c r="M15" s="24" t="str">
        <f t="shared" ca="1" si="0"/>
        <v>VENCIDA</v>
      </c>
      <c r="N15" s="23">
        <f t="shared" si="1"/>
        <v>45103</v>
      </c>
    </row>
    <row r="16" spans="1:14" ht="18.75" x14ac:dyDescent="0.25">
      <c r="A16" s="19">
        <v>6</v>
      </c>
      <c r="B16" s="20" t="s">
        <v>15</v>
      </c>
      <c r="C16" s="20" t="s">
        <v>44</v>
      </c>
      <c r="D16" s="20" t="s">
        <v>58</v>
      </c>
      <c r="E16" s="20" t="s">
        <v>56</v>
      </c>
      <c r="F16" s="21">
        <v>256</v>
      </c>
      <c r="G16" s="21">
        <v>2255.08</v>
      </c>
      <c r="H16" s="21" t="str">
        <f>IF(COUNTA(I16)=1,VLOOKUP(B16,'[1]CUSTOS VEICULO-MOTORISTA'!$A$2:$C$17,3,FALSE),"-")</f>
        <v>-</v>
      </c>
      <c r="I16" s="19"/>
      <c r="J16" s="22" t="s">
        <v>47</v>
      </c>
      <c r="K16" s="22" t="s">
        <v>25</v>
      </c>
      <c r="L16" s="23">
        <v>43592</v>
      </c>
      <c r="M16" s="24" t="str">
        <f t="shared" ca="1" si="0"/>
        <v>VENCIDA</v>
      </c>
      <c r="N16" s="23">
        <f t="shared" si="1"/>
        <v>44323</v>
      </c>
    </row>
    <row r="17" spans="1:14" ht="18.75" x14ac:dyDescent="0.25">
      <c r="A17" s="19">
        <v>7</v>
      </c>
      <c r="B17" s="20" t="s">
        <v>15</v>
      </c>
      <c r="C17" s="20" t="s">
        <v>44</v>
      </c>
      <c r="D17" s="20" t="s">
        <v>59</v>
      </c>
      <c r="E17" s="20" t="s">
        <v>56</v>
      </c>
      <c r="F17" s="21">
        <v>253</v>
      </c>
      <c r="G17" s="21">
        <v>2255.08</v>
      </c>
      <c r="H17" s="21" t="str">
        <f>IF(COUNTA(I17)=1,VLOOKUP(B17,'[1]CUSTOS VEICULO-MOTORISTA'!$A$2:$C$17,3,FALSE),"-")</f>
        <v>-</v>
      </c>
      <c r="I17" s="19"/>
      <c r="J17" s="22" t="s">
        <v>53</v>
      </c>
      <c r="K17" s="22" t="s">
        <v>25</v>
      </c>
      <c r="L17" s="23">
        <v>44924</v>
      </c>
      <c r="M17" s="24" t="str">
        <f t="shared" ca="1" si="0"/>
        <v>EM DIA</v>
      </c>
      <c r="N17" s="23">
        <f t="shared" si="1"/>
        <v>45655</v>
      </c>
    </row>
    <row r="18" spans="1:14" ht="18.75" x14ac:dyDescent="0.25">
      <c r="A18" s="19">
        <v>8</v>
      </c>
      <c r="B18" s="20" t="s">
        <v>48</v>
      </c>
      <c r="C18" s="20" t="s">
        <v>49</v>
      </c>
      <c r="D18" s="20" t="s">
        <v>60</v>
      </c>
      <c r="E18" s="20" t="s">
        <v>56</v>
      </c>
      <c r="F18" s="21">
        <v>295</v>
      </c>
      <c r="G18" s="21">
        <v>2709.09</v>
      </c>
      <c r="H18" s="21" t="str">
        <f>IF(COUNTA(I18)=1,VLOOKUP(B18,'[1]CUSTOS VEICULO-MOTORISTA'!$A$2:$C$17,3,FALSE),"-")</f>
        <v>-</v>
      </c>
      <c r="I18" s="19"/>
      <c r="J18" s="22" t="s">
        <v>47</v>
      </c>
      <c r="K18" s="22" t="s">
        <v>25</v>
      </c>
      <c r="L18" s="23">
        <v>43606</v>
      </c>
      <c r="M18" s="24" t="str">
        <f t="shared" ca="1" si="0"/>
        <v>VENCIDA</v>
      </c>
      <c r="N18" s="23">
        <f t="shared" si="1"/>
        <v>44337</v>
      </c>
    </row>
    <row r="19" spans="1:14" ht="18.75" x14ac:dyDescent="0.25">
      <c r="A19" s="19">
        <v>9</v>
      </c>
      <c r="B19" s="20" t="s">
        <v>61</v>
      </c>
      <c r="C19" s="20" t="s">
        <v>62</v>
      </c>
      <c r="D19" s="20" t="s">
        <v>63</v>
      </c>
      <c r="E19" s="20" t="s">
        <v>56</v>
      </c>
      <c r="F19" s="21">
        <v>480</v>
      </c>
      <c r="G19" s="21">
        <v>4014.33</v>
      </c>
      <c r="H19" s="21" t="str">
        <f>IF(COUNTA(I19)=1,VLOOKUP(B19,'[1]CUSTOS VEICULO-MOTORISTA'!$A$2:$C$17,3,FALSE),"-")</f>
        <v>-</v>
      </c>
      <c r="I19" s="19"/>
      <c r="J19" s="22" t="s">
        <v>64</v>
      </c>
      <c r="K19" s="22" t="s">
        <v>25</v>
      </c>
      <c r="L19" s="23">
        <v>43298</v>
      </c>
      <c r="M19" s="24" t="str">
        <f t="shared" ca="1" si="0"/>
        <v>VENCIDA</v>
      </c>
      <c r="N19" s="23">
        <f t="shared" si="1"/>
        <v>44029</v>
      </c>
    </row>
    <row r="20" spans="1:14" ht="18.75" x14ac:dyDescent="0.25">
      <c r="A20" s="19">
        <v>10</v>
      </c>
      <c r="B20" s="20" t="s">
        <v>61</v>
      </c>
      <c r="C20" s="20" t="s">
        <v>62</v>
      </c>
      <c r="D20" s="20" t="s">
        <v>65</v>
      </c>
      <c r="E20" s="20" t="s">
        <v>56</v>
      </c>
      <c r="F20" s="21">
        <v>270</v>
      </c>
      <c r="G20" s="21">
        <v>4014.33</v>
      </c>
      <c r="H20" s="21" t="str">
        <f>IF(COUNTA(I20)=1,VLOOKUP(B20,'[1]CUSTOS VEICULO-MOTORISTA'!$A$2:$C$17,3,FALSE),"-")</f>
        <v>-</v>
      </c>
      <c r="I20" s="19"/>
      <c r="J20" s="22" t="s">
        <v>66</v>
      </c>
      <c r="K20" s="22"/>
      <c r="L20" s="23">
        <v>44526</v>
      </c>
      <c r="M20" s="24" t="str">
        <f t="shared" ca="1" si="0"/>
        <v>EM DIA</v>
      </c>
      <c r="N20" s="23">
        <f t="shared" si="1"/>
        <v>45256</v>
      </c>
    </row>
    <row r="21" spans="1:14" ht="18.75" x14ac:dyDescent="0.25">
      <c r="A21" s="19">
        <v>11</v>
      </c>
      <c r="B21" s="20" t="s">
        <v>15</v>
      </c>
      <c r="C21" s="20" t="s">
        <v>44</v>
      </c>
      <c r="D21" s="20" t="s">
        <v>67</v>
      </c>
      <c r="E21" s="20" t="s">
        <v>68</v>
      </c>
      <c r="F21" s="21">
        <v>270</v>
      </c>
      <c r="G21" s="21">
        <v>2255.08</v>
      </c>
      <c r="H21" s="21"/>
      <c r="I21" s="19"/>
      <c r="J21" s="22" t="s">
        <v>53</v>
      </c>
      <c r="K21" s="22" t="s">
        <v>25</v>
      </c>
      <c r="L21" s="23">
        <v>44924</v>
      </c>
      <c r="M21" s="25" t="s">
        <v>69</v>
      </c>
      <c r="N21" s="23">
        <v>46016</v>
      </c>
    </row>
    <row r="22" spans="1:14" ht="18.75" x14ac:dyDescent="0.25">
      <c r="A22" s="19">
        <v>12</v>
      </c>
      <c r="B22" s="20" t="s">
        <v>61</v>
      </c>
      <c r="C22" s="20" t="s">
        <v>62</v>
      </c>
      <c r="D22" s="20" t="s">
        <v>70</v>
      </c>
      <c r="E22" s="20" t="s">
        <v>71</v>
      </c>
      <c r="F22" s="21">
        <v>270</v>
      </c>
      <c r="G22" s="21">
        <v>4014.33</v>
      </c>
      <c r="H22" s="21" t="str">
        <f>IF(COUNTA(I22)=1,VLOOKUP(B22,'[1]CUSTOS VEICULO-MOTORISTA'!$A$2:$C$17,3,FALSE),"-")</f>
        <v>-</v>
      </c>
      <c r="I22" s="19"/>
      <c r="J22" s="22" t="s">
        <v>64</v>
      </c>
      <c r="K22" s="22" t="s">
        <v>25</v>
      </c>
      <c r="L22" s="23">
        <v>43298</v>
      </c>
      <c r="M22" s="24" t="str">
        <f t="shared" ca="1" si="0"/>
        <v>VENCIDA</v>
      </c>
      <c r="N22" s="23">
        <f t="shared" si="1"/>
        <v>44029</v>
      </c>
    </row>
    <row r="23" spans="1:14" ht="18.75" x14ac:dyDescent="0.25">
      <c r="A23" s="19">
        <v>13</v>
      </c>
      <c r="B23" s="20" t="s">
        <v>38</v>
      </c>
      <c r="C23" s="20" t="s">
        <v>72</v>
      </c>
      <c r="D23" s="20" t="s">
        <v>73</v>
      </c>
      <c r="E23" s="20" t="s">
        <v>46</v>
      </c>
      <c r="F23" s="21">
        <v>250</v>
      </c>
      <c r="G23" s="21">
        <v>8500</v>
      </c>
      <c r="H23" s="21"/>
      <c r="I23" s="19"/>
      <c r="J23" s="22" t="s">
        <v>47</v>
      </c>
      <c r="K23" s="22" t="s">
        <v>25</v>
      </c>
      <c r="L23" s="23">
        <v>44074</v>
      </c>
      <c r="M23" s="24" t="str">
        <f t="shared" ca="1" si="0"/>
        <v>EM DIA</v>
      </c>
      <c r="N23" s="23">
        <f t="shared" si="1"/>
        <v>45169</v>
      </c>
    </row>
    <row r="24" spans="1:14" ht="18.75" x14ac:dyDescent="0.25">
      <c r="A24" s="19">
        <v>14</v>
      </c>
      <c r="B24" s="20" t="s">
        <v>15</v>
      </c>
      <c r="C24" s="20" t="s">
        <v>44</v>
      </c>
      <c r="D24" s="20" t="s">
        <v>74</v>
      </c>
      <c r="E24" s="20" t="s">
        <v>75</v>
      </c>
      <c r="F24" s="21" t="s">
        <v>76</v>
      </c>
      <c r="G24" s="21">
        <v>2255.08</v>
      </c>
      <c r="H24" s="21"/>
      <c r="I24" s="19"/>
      <c r="J24" s="22" t="s">
        <v>53</v>
      </c>
      <c r="K24" s="22" t="s">
        <v>25</v>
      </c>
      <c r="L24" s="23">
        <v>44952</v>
      </c>
      <c r="M24" s="24" t="str">
        <f t="shared" ca="1" si="0"/>
        <v>EM DIA</v>
      </c>
      <c r="N24" s="23">
        <f t="shared" si="1"/>
        <v>45683</v>
      </c>
    </row>
    <row r="25" spans="1:14" ht="18.75" x14ac:dyDescent="0.25">
      <c r="A25" s="19">
        <v>15</v>
      </c>
      <c r="B25" s="20" t="s">
        <v>38</v>
      </c>
      <c r="C25" s="20" t="s">
        <v>72</v>
      </c>
      <c r="D25" s="20" t="s">
        <v>77</v>
      </c>
      <c r="E25" s="20" t="s">
        <v>78</v>
      </c>
      <c r="F25" s="21">
        <v>230</v>
      </c>
      <c r="G25" s="21">
        <v>8500</v>
      </c>
      <c r="H25" s="21"/>
      <c r="I25" s="19"/>
      <c r="J25" s="22" t="s">
        <v>57</v>
      </c>
      <c r="K25" s="22" t="s">
        <v>79</v>
      </c>
      <c r="L25" s="23">
        <v>44048</v>
      </c>
      <c r="M25" s="24" t="str">
        <f ca="1">IFERROR(IF(L26="","DATA INVÁLIDA",IF(AND(TODAY()-L26&gt;=548,OR(B26="H",B26="H1.1")),"VENCIDA",IF(AND(TODAY()-L26&lt;548,OR(B26="H",B26="H1.1")),"EM DIA",IF(AND(TODAY()-L26&gt;=730,OR(B26="A",B26="A1.1",B26="A1",B26="A2",B26="A3",B26="B",B26="B1",B26="B1.1",B26="B2",B26="D2",B26="D2.1",B26="E3")),"VENCIDA",IF(AND(TODAY()-L26&lt;730,OR(B26="A",B26="A1.1",B26="A1",B26="A2",B26="A3",B26="B",B26="B1",B26="B1.1",B26="B2",B26="D2",B26="D2.1",B26="E3")),"EM DIA",IF(AND(TODAY()-L26&gt;=1095,OR(B26="D",B26="D1.1",B26="D1",B26="E",B26="E1",B26="E1.1",B26="E2")),"VENCIDA",IF(AND(TODAY()-L26&lt;1095,OR(B26="D",B26="D1.1",B26="D1",B26="E",B26="E1",B26="E1.1",B26="E2")),"EM DIA",IF(AND(TODAY()-L26&gt;=1460,B26="F2"),"VENCIDA",IF(AND(TODAY()-L26&lt;1460,B26="F2"),"EM DIA",IF(AND(TODAY()-L26&gt;=2555,OR(B26="F",B26="F1")),"VENCIDA",IF(AND(TODAY()-L26&lt;2555,OR(B26="F",B26="F1")),"EM DIA",IF(AND(TODAY()-L26&gt;=1825,OR(B26="G",B26="G0",B26="G1",B26="G1.1",B26="G1.2",B26="G1.3",B26="G1.4",B26="G1.5",B26="G1.7")),"VENCIDA",IF(AND(TODAY()-L26&lt;1825,OR(B26="G",B26="G0",B26="G1",B26="G1.1",B26="G1.2",B26="G1.3",B26="G1.4",B26="G1.5",B26="G1.7")),"EM DIA",""))))))))))))),"-")</f>
        <v>VENCIDA</v>
      </c>
      <c r="N25" s="23">
        <v>45143</v>
      </c>
    </row>
    <row r="26" spans="1:14" ht="18.75" x14ac:dyDescent="0.25">
      <c r="A26" s="19">
        <v>16</v>
      </c>
      <c r="B26" s="20" t="s">
        <v>38</v>
      </c>
      <c r="C26" s="20" t="s">
        <v>72</v>
      </c>
      <c r="D26" s="20" t="s">
        <v>80</v>
      </c>
      <c r="E26" s="20" t="s">
        <v>78</v>
      </c>
      <c r="F26" s="21">
        <v>400</v>
      </c>
      <c r="G26" s="21">
        <v>8500</v>
      </c>
      <c r="H26" s="21" t="str">
        <f>IF(COUNTA(I26)=1,VLOOKUP(B26,'[1]CUSTOS VEICULO-MOTORISTA'!$A$2:$C$17,3,FALSE),"-")</f>
        <v>-</v>
      </c>
      <c r="I26" s="19"/>
      <c r="J26" s="22" t="s">
        <v>64</v>
      </c>
      <c r="K26" s="22" t="s">
        <v>79</v>
      </c>
      <c r="L26" s="23">
        <v>43868</v>
      </c>
      <c r="M26" s="24" t="str">
        <f t="shared" ca="1" si="0"/>
        <v>VENCIDA</v>
      </c>
      <c r="N26" s="23">
        <f t="shared" si="1"/>
        <v>44964</v>
      </c>
    </row>
    <row r="27" spans="1:14" ht="18.75" x14ac:dyDescent="0.25">
      <c r="A27" s="19">
        <v>17</v>
      </c>
      <c r="B27" s="20" t="s">
        <v>15</v>
      </c>
      <c r="C27" s="20" t="s">
        <v>44</v>
      </c>
      <c r="D27" s="20" t="s">
        <v>81</v>
      </c>
      <c r="E27" s="20" t="s">
        <v>30</v>
      </c>
      <c r="F27" s="21">
        <v>190</v>
      </c>
      <c r="G27" s="21">
        <v>2255.08</v>
      </c>
      <c r="H27" s="21" t="str">
        <f>IF(COUNTA(I27)=1,VLOOKUP(B27,'[1]CUSTOS VEICULO-MOTORISTA'!$A$2:$C$17,3,FALSE),"-")</f>
        <v>-</v>
      </c>
      <c r="I27" s="19"/>
      <c r="J27" s="22" t="s">
        <v>82</v>
      </c>
      <c r="K27" s="22" t="s">
        <v>22</v>
      </c>
      <c r="L27" s="23">
        <v>43683</v>
      </c>
      <c r="M27" s="24" t="str">
        <f t="shared" ca="1" si="0"/>
        <v>VENCIDA</v>
      </c>
      <c r="N27" s="23">
        <f t="shared" si="1"/>
        <v>44414</v>
      </c>
    </row>
    <row r="28" spans="1:14" ht="18.75" x14ac:dyDescent="0.25">
      <c r="A28" s="84" t="s">
        <v>83</v>
      </c>
      <c r="B28" s="84"/>
      <c r="C28" s="84"/>
      <c r="D28" s="84"/>
      <c r="E28" s="84"/>
      <c r="F28" s="26">
        <f>SUM(F11:F27)</f>
        <v>4919</v>
      </c>
      <c r="G28" s="27">
        <f>SUM(G11:G27)</f>
        <v>75746.73000000001</v>
      </c>
      <c r="H28" s="27">
        <f>SUM(H11:H27)</f>
        <v>3522.39</v>
      </c>
      <c r="I28" s="28"/>
      <c r="J28" s="29"/>
      <c r="K28" s="29"/>
      <c r="L28" s="30"/>
      <c r="M28" s="31"/>
      <c r="N28" s="32"/>
    </row>
    <row r="29" spans="1:14" ht="18.75" x14ac:dyDescent="0.25">
      <c r="A29" s="84" t="s">
        <v>84</v>
      </c>
      <c r="B29" s="84"/>
      <c r="C29" s="84"/>
      <c r="D29" s="84"/>
      <c r="E29" s="84"/>
      <c r="F29" s="95">
        <f t="shared" ref="F29" si="2">SUM(G28,H28)</f>
        <v>79269.12000000001</v>
      </c>
      <c r="G29" s="95"/>
      <c r="H29" s="95"/>
      <c r="I29" s="28"/>
      <c r="J29" s="29"/>
      <c r="K29" s="29"/>
      <c r="L29" s="30"/>
      <c r="M29" s="31"/>
      <c r="N29" s="32"/>
    </row>
    <row r="30" spans="1:14" ht="21" x14ac:dyDescent="0.25">
      <c r="A30" s="83" t="s">
        <v>85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</row>
    <row r="31" spans="1:14" ht="56.25" x14ac:dyDescent="0.25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2" t="s">
        <v>7</v>
      </c>
      <c r="H31" s="1" t="s">
        <v>8</v>
      </c>
      <c r="I31" s="1" t="s">
        <v>9</v>
      </c>
      <c r="J31" s="2" t="s">
        <v>10</v>
      </c>
      <c r="K31" s="2" t="s">
        <v>11</v>
      </c>
      <c r="L31" s="3" t="s">
        <v>12</v>
      </c>
      <c r="M31" s="1" t="s">
        <v>13</v>
      </c>
      <c r="N31" s="4" t="s">
        <v>14</v>
      </c>
    </row>
    <row r="32" spans="1:14" ht="18.75" x14ac:dyDescent="0.25">
      <c r="A32" s="19">
        <v>1</v>
      </c>
      <c r="B32" s="20" t="s">
        <v>86</v>
      </c>
      <c r="C32" s="20" t="s">
        <v>44</v>
      </c>
      <c r="D32" s="20" t="s">
        <v>87</v>
      </c>
      <c r="E32" s="20" t="s">
        <v>78</v>
      </c>
      <c r="F32" s="21">
        <v>80</v>
      </c>
      <c r="G32" s="21">
        <v>2255.08</v>
      </c>
      <c r="H32" s="21"/>
      <c r="I32" s="33"/>
      <c r="J32" s="22" t="s">
        <v>64</v>
      </c>
      <c r="K32" s="22" t="s">
        <v>25</v>
      </c>
      <c r="L32" s="23">
        <v>43312</v>
      </c>
      <c r="M32" s="24" t="str">
        <f t="shared" ref="M32:M40" ca="1" si="3">IFERROR(IF(L32="","DATA INVÁLIDA",IF(AND(TODAY()-L32&gt;=548,OR(B32="H",B32="H1.1")),"VENCIDA",IF(AND(TODAY()-L32&lt;548,OR(B32="H",B32="H1.1")),"EM DIA",IF(AND(TODAY()-L32&gt;=730,OR(B32="A",B32="A1.1",B32="A1",B32="A2",B32="A3",B32="B",B32="B1",B32="B1.1",B32="B2",B32="D2",B32="D2.1",B32="E3")),"VENCIDA",IF(AND(TODAY()-L32&lt;730,OR(B32="A",B32="A1.1",B32="A1",B32="A2",B32="A3",B32="B",B32="B1",B32="B1.1",B32="B2",B32="D2",B32="D2.1",B32="E3")),"EM DIA",IF(AND(TODAY()-L32&gt;=1095,OR(B32="D",B32="D1.1",B32="D1",B32="E",B32="E1",B32="E1.1",B32="E2")),"VENCIDA",IF(AND(TODAY()-L32&lt;1095,OR(B32="D",B32="D1.1",B32="D1",B32="E",B32="E1",B32="E1.1",B32="E2")),"EM DIA",IF(AND(TODAY()-L32&gt;=1460,B32="F2"),"VENCIDA",IF(AND(TODAY()-L32&lt;1460,B32="F2"),"EM DIA",IF(AND(TODAY()-L32&gt;=2555,OR(B32="F",B32="F1")),"VENCIDA",IF(AND(TODAY()-L32&lt;2555,OR(B32="F",B32="F1")),"EM DIA",IF(AND(TODAY()-L32&gt;=1825,OR(B32="G",B32="G0",B32="G1",B32="G1.1",B32="G1.2",B32="G1.3",B32="G1.4",B32="G1.5",B32="G1.7")),"VENCIDA",IF(AND(TODAY()-L32&lt;1825,OR(B32="G",B32="G0",B32="G1",B32="G1.1",B32="G1.2",B32="G1.3",B32="G1.4",B32="G1.5",B32="G1.7")),"EM DIA",""))))))))))))),"-")</f>
        <v>VENCIDA</v>
      </c>
      <c r="N32" s="23">
        <f t="shared" ref="N32:N40" si="4">IFERROR(IF(L32="","DATA INVÁLIDA",IF(OR(B32="H",B32="H1.1"),EDATE(L32,18),IF(OR(B32="A",B32="A1.1",B32="A1",B32="A2",B32="A3",B32="B",B32="B1",B32="B1.1",B32="B2",B32="D2",B32="D2.1",B32="E3"),EDATE(L32,24),IF(OR(B32="D",B32="D1.1",B32="D1",B32="E",B32="E1",B32="E1.1",B32="E2"),EDATE(L32,36),IF(B32="F2",EDATE(L32,48),IF(OR(B32="F",B32="F1"),EDATE(L32,84),IF(OR(B32="G",B32="G0",B32="G1",B32="G1.1",B32="G1.2",B32="G1.3",B32="G1.4",B32="G1.5",B32="G1.7"),EDATE(L32,60),""))))))),"-")</f>
        <v>44043</v>
      </c>
    </row>
    <row r="33" spans="1:14" ht="18.75" x14ac:dyDescent="0.25">
      <c r="A33" s="19">
        <v>2</v>
      </c>
      <c r="B33" s="20" t="s">
        <v>86</v>
      </c>
      <c r="C33" s="20" t="s">
        <v>44</v>
      </c>
      <c r="D33" s="20" t="s">
        <v>88</v>
      </c>
      <c r="E33" s="20" t="s">
        <v>75</v>
      </c>
      <c r="F33" s="21">
        <v>150</v>
      </c>
      <c r="G33" s="21">
        <v>2255.08</v>
      </c>
      <c r="H33" s="21" t="str">
        <f>IF(COUNTA(I33)=1,VLOOKUP(B33,'[1]CUSTOS VEICULO-MOTORISTA'!$A$2:$C$17,3,FALSE),"-")</f>
        <v>-</v>
      </c>
      <c r="I33" s="19"/>
      <c r="J33" s="22" t="s">
        <v>82</v>
      </c>
      <c r="K33" s="22" t="s">
        <v>25</v>
      </c>
      <c r="L33" s="23">
        <v>44588</v>
      </c>
      <c r="M33" s="24" t="str">
        <f t="shared" ca="1" si="3"/>
        <v>EM DIA</v>
      </c>
      <c r="N33" s="23">
        <f t="shared" si="4"/>
        <v>45318</v>
      </c>
    </row>
    <row r="34" spans="1:14" ht="18.75" x14ac:dyDescent="0.25">
      <c r="A34" s="19">
        <v>3</v>
      </c>
      <c r="B34" s="20" t="s">
        <v>86</v>
      </c>
      <c r="C34" s="20" t="s">
        <v>44</v>
      </c>
      <c r="D34" s="20" t="s">
        <v>89</v>
      </c>
      <c r="E34" s="20" t="s">
        <v>90</v>
      </c>
      <c r="F34" s="21" t="s">
        <v>91</v>
      </c>
      <c r="G34" s="21">
        <v>2255.08</v>
      </c>
      <c r="H34" s="21"/>
      <c r="I34" s="19"/>
      <c r="J34" s="22" t="s">
        <v>53</v>
      </c>
      <c r="K34" s="22" t="s">
        <v>25</v>
      </c>
      <c r="L34" s="23">
        <v>44957</v>
      </c>
      <c r="M34" s="24"/>
      <c r="N34" s="23">
        <v>45318</v>
      </c>
    </row>
    <row r="35" spans="1:14" ht="18.75" x14ac:dyDescent="0.25">
      <c r="A35" s="19">
        <v>4</v>
      </c>
      <c r="B35" s="20" t="s">
        <v>38</v>
      </c>
      <c r="C35" s="20" t="s">
        <v>72</v>
      </c>
      <c r="D35" s="20" t="s">
        <v>92</v>
      </c>
      <c r="E35" s="20" t="s">
        <v>78</v>
      </c>
      <c r="F35" s="21">
        <v>120</v>
      </c>
      <c r="G35" s="21">
        <v>8500</v>
      </c>
      <c r="H35" s="21" t="str">
        <f>IF(COUNTA(I35)=1,VLOOKUP(B35,'[1]CUSTOS VEICULO-MOTORISTA'!$A$2:$C$17,3,FALSE),"-")</f>
        <v>-</v>
      </c>
      <c r="I35" s="19"/>
      <c r="J35" s="22" t="s">
        <v>93</v>
      </c>
      <c r="K35" s="22" t="s">
        <v>22</v>
      </c>
      <c r="L35" s="23">
        <v>43003</v>
      </c>
      <c r="M35" s="24" t="str">
        <f t="shared" ca="1" si="3"/>
        <v>VENCIDA</v>
      </c>
      <c r="N35" s="23">
        <f t="shared" si="4"/>
        <v>44099</v>
      </c>
    </row>
    <row r="36" spans="1:14" ht="18.75" x14ac:dyDescent="0.25">
      <c r="A36" s="19">
        <v>5</v>
      </c>
      <c r="B36" s="20" t="s">
        <v>15</v>
      </c>
      <c r="C36" s="20" t="s">
        <v>44</v>
      </c>
      <c r="D36" s="20" t="s">
        <v>94</v>
      </c>
      <c r="E36" s="20" t="s">
        <v>95</v>
      </c>
      <c r="F36" s="21">
        <v>135</v>
      </c>
      <c r="G36" s="21">
        <v>2255.08</v>
      </c>
      <c r="H36" s="21">
        <v>3522.39</v>
      </c>
      <c r="I36" s="33" t="s">
        <v>96</v>
      </c>
      <c r="J36" s="22" t="s">
        <v>82</v>
      </c>
      <c r="K36" s="22" t="s">
        <v>25</v>
      </c>
      <c r="L36" s="23">
        <v>43669</v>
      </c>
      <c r="M36" s="24" t="str">
        <f t="shared" ca="1" si="3"/>
        <v>VENCIDA</v>
      </c>
      <c r="N36" s="23">
        <f t="shared" si="4"/>
        <v>44400</v>
      </c>
    </row>
    <row r="37" spans="1:14" ht="18.75" x14ac:dyDescent="0.25">
      <c r="A37" s="19">
        <v>6</v>
      </c>
      <c r="B37" s="20" t="s">
        <v>97</v>
      </c>
      <c r="C37" s="20" t="s">
        <v>98</v>
      </c>
      <c r="D37" s="20" t="s">
        <v>99</v>
      </c>
      <c r="E37" s="20" t="s">
        <v>100</v>
      </c>
      <c r="F37" s="21"/>
      <c r="G37" s="21">
        <v>3502.97</v>
      </c>
      <c r="H37" s="21">
        <v>3522.39</v>
      </c>
      <c r="I37" s="33" t="s">
        <v>101</v>
      </c>
      <c r="J37" s="22" t="s">
        <v>102</v>
      </c>
      <c r="K37" s="22" t="s">
        <v>25</v>
      </c>
      <c r="L37" s="23">
        <v>45063</v>
      </c>
      <c r="M37" s="24" t="str">
        <f t="shared" ca="1" si="3"/>
        <v>EM DIA</v>
      </c>
      <c r="N37" s="23">
        <f t="shared" si="4"/>
        <v>45794</v>
      </c>
    </row>
    <row r="38" spans="1:14" ht="18.75" x14ac:dyDescent="0.25">
      <c r="A38" s="19">
        <v>7</v>
      </c>
      <c r="B38" s="20" t="s">
        <v>86</v>
      </c>
      <c r="C38" s="20" t="s">
        <v>44</v>
      </c>
      <c r="D38" s="20" t="s">
        <v>103</v>
      </c>
      <c r="E38" s="34" t="s">
        <v>104</v>
      </c>
      <c r="F38" s="21">
        <v>100</v>
      </c>
      <c r="G38" s="21">
        <v>2255.08</v>
      </c>
      <c r="H38" s="21" t="str">
        <f>IF(COUNTA(I38)=1,VLOOKUP(B38,'[1]CUSTOS VEICULO-MOTORISTA'!$A$2:$C$17,3,FALSE),"-")</f>
        <v>-</v>
      </c>
      <c r="I38" s="19"/>
      <c r="J38" s="22" t="s">
        <v>64</v>
      </c>
      <c r="K38" s="22" t="s">
        <v>25</v>
      </c>
      <c r="L38" s="23">
        <v>43299</v>
      </c>
      <c r="M38" s="24" t="str">
        <f ca="1">IFERROR(IF(L38="","DATA INVÁLIDA",IF(AND(TODAY()-L38&gt;=548,OR(B38="H",B38="H1.1")),"VENCIDA",IF(AND(TODAY()-L38&lt;548,OR(B38="H",B38="H1.1")),"EM DIA",IF(AND(TODAY()-L38&gt;=730,OR(B38="A",B38="A1.1",B38="A1",B38="A2",B38="A3",B38="B",B38="B1",B38="B1.1",B38="B2",B38="D2",B38="D2.1",B38="E3")),"VENCIDA",IF(AND(TODAY()-L38&lt;730,OR(B38="A",B38="A1.1",B38="A1",B38="A2",B38="A3",B38="B",B38="B1",B38="B1.1",B38="B2",B38="D2",B38="D2.1",B38="E3")),"EM DIA",IF(AND(TODAY()-L38&gt;=1095,OR(B38="D",B38="D1.1",B38="D1",B38="E",B38="E1",B38="E1.1",B38="E2")),"VENCIDA",IF(AND(TODAY()-L38&lt;1095,OR(B38="D",B38="D1.1",B38="D1",B38="E",B38="E1",B38="E1.1",B38="E2")),"EM DIA",IF(AND(TODAY()-L38&gt;=1460,B38="F2"),"VENCIDA",IF(AND(TODAY()-L38&lt;1460,B38="F2"),"EM DIA",IF(AND(TODAY()-L38&gt;=2555,OR(B38="F",B38="F1")),"VENCIDA",IF(AND(TODAY()-L38&lt;2555,OR(B38="F",B38="F1")),"EM DIA",IF(AND(TODAY()-L38&gt;=1825,OR(B38="G",B38="G0",B38="G1",B38="G1.1",B38="G1.2",B38="G1.3",B38="G1.4",B38="G1.5",B38="G1.7")),"VENCIDA",IF(AND(TODAY()-L38&lt;1825,OR(B38="G",B38="G0",B38="G1",B38="G1.1",B38="G1.2",B38="G1.3",B38="G1.4",B38="G1.5",B38="G1.7")),"EM DIA",""))))))))))))),"-")</f>
        <v>VENCIDA</v>
      </c>
      <c r="N38" s="23">
        <f>IFERROR(IF(L38="","DATA INVÁLIDA",IF(OR(B38="H",B38="H1.1"),EDATE(L38,18),IF(OR(B38="A",B38="A1.1",B38="A1",B38="A2",B38="A3",B38="B",B38="B1",B38="B1.1",B38="B2",B38="D2",B38="D2.1",B38="E3"),EDATE(L38,24),IF(OR(B38="D",B38="D1.1",B38="D1",B38="E",B38="E1",B38="E1.1",B38="E2"),EDATE(L38,36),IF(B38="F2",EDATE(L38,48),IF(OR(B38="F",B38="F1"),EDATE(L38,84),IF(OR(B38="G",B38="G0",B38="G1",B38="G1.1",B38="G1.2",B38="G1.3",B38="G1.4",B38="G1.5",B38="G1.7"),EDATE(L38,60),""))))))),"-")</f>
        <v>44030</v>
      </c>
    </row>
    <row r="39" spans="1:14" ht="18.75" x14ac:dyDescent="0.25">
      <c r="A39" s="19">
        <v>8</v>
      </c>
      <c r="B39" s="20" t="s">
        <v>86</v>
      </c>
      <c r="C39" s="20" t="s">
        <v>44</v>
      </c>
      <c r="D39" s="20" t="s">
        <v>105</v>
      </c>
      <c r="E39" s="34" t="s">
        <v>41</v>
      </c>
      <c r="F39" s="21">
        <v>120</v>
      </c>
      <c r="G39" s="21">
        <v>2255.08</v>
      </c>
      <c r="H39" s="21" t="str">
        <f>IF(COUNTA(I39)=1,VLOOKUP(B39,'[1]CUSTOS VEICULO-MOTORISTA'!$A$2:$C$17,3,FALSE),"-")</f>
        <v>-</v>
      </c>
      <c r="I39" s="22"/>
      <c r="J39" s="22" t="s">
        <v>43</v>
      </c>
      <c r="K39" s="22" t="s">
        <v>25</v>
      </c>
      <c r="L39" s="23">
        <v>43171</v>
      </c>
      <c r="M39" s="24" t="str">
        <f t="shared" ca="1" si="3"/>
        <v>VENCIDA</v>
      </c>
      <c r="N39" s="23">
        <f t="shared" si="4"/>
        <v>43902</v>
      </c>
    </row>
    <row r="40" spans="1:14" ht="18.75" x14ac:dyDescent="0.25">
      <c r="A40" s="19">
        <v>9</v>
      </c>
      <c r="B40" s="20" t="s">
        <v>27</v>
      </c>
      <c r="C40" s="20" t="s">
        <v>28</v>
      </c>
      <c r="D40" s="20" t="s">
        <v>106</v>
      </c>
      <c r="E40" s="34" t="s">
        <v>78</v>
      </c>
      <c r="F40" s="21">
        <v>30</v>
      </c>
      <c r="G40" s="21">
        <v>1112</v>
      </c>
      <c r="H40" s="21"/>
      <c r="I40" s="19"/>
      <c r="J40" s="22" t="s">
        <v>43</v>
      </c>
      <c r="K40" s="22" t="s">
        <v>33</v>
      </c>
      <c r="L40" s="23">
        <v>44834</v>
      </c>
      <c r="M40" s="24" t="str">
        <f t="shared" ca="1" si="3"/>
        <v>EM DIA</v>
      </c>
      <c r="N40" s="23">
        <f t="shared" si="4"/>
        <v>45381</v>
      </c>
    </row>
    <row r="41" spans="1:14" ht="18.75" x14ac:dyDescent="0.25">
      <c r="A41" s="89" t="s">
        <v>83</v>
      </c>
      <c r="B41" s="89"/>
      <c r="C41" s="89"/>
      <c r="D41" s="89"/>
      <c r="E41" s="89"/>
      <c r="F41" s="26">
        <f>SUM(F32:F40)</f>
        <v>735</v>
      </c>
      <c r="G41" s="26">
        <f>SUM(G32:G40)</f>
        <v>26645.450000000004</v>
      </c>
      <c r="H41" s="35">
        <f>SUM(H32:H40)</f>
        <v>7044.78</v>
      </c>
      <c r="I41" s="28"/>
      <c r="J41" s="29"/>
      <c r="K41" s="29"/>
      <c r="L41" s="30"/>
      <c r="M41" s="31"/>
      <c r="N41" s="32"/>
    </row>
    <row r="42" spans="1:14" ht="18.75" x14ac:dyDescent="0.25">
      <c r="A42" s="89" t="s">
        <v>84</v>
      </c>
      <c r="B42" s="89"/>
      <c r="C42" s="89"/>
      <c r="D42" s="89"/>
      <c r="E42" s="89"/>
      <c r="F42" s="85">
        <f>(G41+H41)</f>
        <v>33690.230000000003</v>
      </c>
      <c r="G42" s="85"/>
      <c r="H42" s="85"/>
      <c r="I42" s="28"/>
      <c r="J42" s="29"/>
      <c r="K42" s="29"/>
      <c r="L42" s="30"/>
      <c r="M42" s="31"/>
      <c r="N42" s="32"/>
    </row>
    <row r="43" spans="1:14" ht="21" x14ac:dyDescent="0.25">
      <c r="A43" s="83" t="s">
        <v>107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</row>
    <row r="44" spans="1:14" ht="56.25" x14ac:dyDescent="0.25">
      <c r="A44" s="1" t="s">
        <v>1</v>
      </c>
      <c r="B44" s="1" t="s">
        <v>2</v>
      </c>
      <c r="C44" s="1" t="s">
        <v>3</v>
      </c>
      <c r="D44" s="1" t="s">
        <v>4</v>
      </c>
      <c r="E44" s="1" t="s">
        <v>5</v>
      </c>
      <c r="F44" s="1" t="s">
        <v>6</v>
      </c>
      <c r="G44" s="2" t="s">
        <v>7</v>
      </c>
      <c r="H44" s="1" t="s">
        <v>8</v>
      </c>
      <c r="I44" s="1" t="s">
        <v>9</v>
      </c>
      <c r="J44" s="2" t="s">
        <v>10</v>
      </c>
      <c r="K44" s="2" t="s">
        <v>11</v>
      </c>
      <c r="L44" s="3" t="s">
        <v>12</v>
      </c>
      <c r="M44" s="1" t="s">
        <v>13</v>
      </c>
      <c r="N44" s="4" t="s">
        <v>14</v>
      </c>
    </row>
    <row r="45" spans="1:14" ht="18.75" x14ac:dyDescent="0.25">
      <c r="A45" s="19">
        <v>1</v>
      </c>
      <c r="B45" s="20" t="s">
        <v>61</v>
      </c>
      <c r="C45" s="20" t="s">
        <v>62</v>
      </c>
      <c r="D45" s="20" t="s">
        <v>108</v>
      </c>
      <c r="E45" s="34" t="s">
        <v>109</v>
      </c>
      <c r="F45" s="21">
        <v>102</v>
      </c>
      <c r="G45" s="21">
        <v>4014.33</v>
      </c>
      <c r="H45" s="21">
        <v>3522.39</v>
      </c>
      <c r="I45" s="19" t="s">
        <v>110</v>
      </c>
      <c r="J45" s="22" t="s">
        <v>82</v>
      </c>
      <c r="K45" s="22" t="s">
        <v>22</v>
      </c>
      <c r="L45" s="23">
        <v>43768</v>
      </c>
      <c r="M45" s="24" t="str">
        <f ca="1">IFERROR(IF(L45="","DATA INVÁLIDA",IF(AND(TODAY()-L45&gt;=548,OR(B45="H",B45="H1.1")),"VENCIDA",IF(AND(TODAY()-L45&lt;548,OR(B45="H",B45="H1.1")),"EM DIA",IF(AND(TODAY()-L45&gt;=730,OR(B45="A",B45="A1.1",B45="A1",B45="A2",B45="A3",B45="B",B45="B1",B45="B1.1",B45="B2",B45="D2",B45="D2.1",B45="E3")),"VENCIDA",IF(AND(TODAY()-L45&lt;730,OR(B45="A",B45="A1.1",B45="A1",B45="A2",B45="A3",B45="B",B45="B1",B45="B1.1",B45="B2",B45="D2",B45="D2.1",B45="E3")),"EM DIA",IF(AND(TODAY()-L45&gt;=1095,OR(B45="D",B45="D1.1",B45="D1",B45="E",B45="E1",B45="E1.1",B45="E2")),"VENCIDA",IF(AND(TODAY()-L45&lt;1095,OR(B45="D",B45="D1.1",B45="D1",B45="E",B45="E1",B45="E1.1",B45="E2")),"EM DIA",IF(AND(TODAY()-L45&gt;=1460,B45="F2"),"VENCIDA",IF(AND(TODAY()-L45&lt;1460,B45="F2"),"EM DIA",IF(AND(TODAY()-L45&gt;=2555,OR(B45="F",B45="F1")),"VENCIDA",IF(AND(TODAY()-L45&lt;2555,OR(B45="F",B45="F1")),"EM DIA",IF(AND(TODAY()-L45&gt;=1825,OR(B45="G",B45="G0",B45="G1",B45="G1.1",B45="G1.2",B45="G1.3",B45="G1.4",B45="G1.5",B45="G1.7")),"VENCIDA",IF(AND(TODAY()-L45&lt;1825,OR(B45="G",B45="G0",B45="G1",B45="G1.1",B45="G1.2",B45="G1.3",B45="G1.4",B45="G1.5",B45="G1.7")),"EM DIA",""))))))))))))),"-")</f>
        <v>VENCIDA</v>
      </c>
      <c r="N45" s="23">
        <f>IFERROR(IF(L45="","DATA INVÁLIDA",IF(OR(B45="H",B45="H1.1"),EDATE(L45,18),IF(OR(B45="A",B45="A1.1",B45="A1",B45="A2",B45="A3",B45="B",B45="B1",B45="B1.1",B45="B2",B45="D2",B45="D2.1",B45="E3"),EDATE(L45,24),IF(OR(B45="D",B45="D1.1",B45="D1",B45="E",B45="E1",B45="E1.1",B45="E2"),EDATE(L45,36),IF(B45="F2",EDATE(L45,48),IF(OR(B45="F",B45="F1"),EDATE(L45,84),IF(OR(B45="G",B45="G0",B45="G1",B45="G1.1",B45="G1.2",B45="G1.3",B45="G1.4",B45="G1.5",B45="G1.7"),EDATE(L45,60),""))))))),"-")</f>
        <v>44499</v>
      </c>
    </row>
    <row r="46" spans="1:14" ht="18.75" x14ac:dyDescent="0.25">
      <c r="A46" s="19">
        <v>2</v>
      </c>
      <c r="B46" s="20" t="s">
        <v>61</v>
      </c>
      <c r="C46" s="20" t="s">
        <v>62</v>
      </c>
      <c r="D46" s="20" t="s">
        <v>111</v>
      </c>
      <c r="E46" s="34" t="s">
        <v>109</v>
      </c>
      <c r="F46" s="21">
        <v>100</v>
      </c>
      <c r="G46" s="21">
        <v>4014.33</v>
      </c>
      <c r="H46" s="21">
        <v>3522.39</v>
      </c>
      <c r="I46" s="19" t="s">
        <v>112</v>
      </c>
      <c r="J46" s="22" t="s">
        <v>47</v>
      </c>
      <c r="K46" s="22" t="s">
        <v>25</v>
      </c>
      <c r="L46" s="23">
        <v>43504</v>
      </c>
      <c r="M46" s="24" t="str">
        <f ca="1">IFERROR(IF(L46="","DATA INVÁLIDA",IF(AND(TODAY()-L46&gt;=548,OR(B46="H",B46="H1.1")),"VENCIDA",IF(AND(TODAY()-L46&lt;548,OR(B46="H",B46="H1.1")),"EM DIA",IF(AND(TODAY()-L46&gt;=730,OR(B46="A",B46="A1.1",B46="A1",B46="A2",B46="A3",B46="B",B46="B1",B46="B1.1",B46="B2",B46="D2",B46="D2.1",B46="E3")),"VENCIDA",IF(AND(TODAY()-L46&lt;730,OR(B46="A",B46="A1.1",B46="A1",B46="A2",B46="A3",B46="B",B46="B1",B46="B1.1",B46="B2",B46="D2",B46="D2.1",B46="E3")),"EM DIA",IF(AND(TODAY()-L46&gt;=1095,OR(B46="D",B46="D1.1",B46="D1",B46="E",B46="E1",B46="E1.1",B46="E2")),"VENCIDA",IF(AND(TODAY()-L46&lt;1095,OR(B46="D",B46="D1.1",B46="D1",B46="E",B46="E1",B46="E1.1",B46="E2")),"EM DIA",IF(AND(TODAY()-L46&gt;=1460,B46="F2"),"VENCIDA",IF(AND(TODAY()-L46&lt;1460,B46="F2"),"EM DIA",IF(AND(TODAY()-L46&gt;=2555,OR(B46="F",B46="F1")),"VENCIDA",IF(AND(TODAY()-L46&lt;2555,OR(B46="F",B46="F1")),"EM DIA",IF(AND(TODAY()-L46&gt;=1825,OR(B46="G",B46="G0",B46="G1",B46="G1.1",B46="G1.2",B46="G1.3",B46="G1.4",B46="G1.5",B46="G1.7")),"VENCIDA",IF(AND(TODAY()-L46&lt;1825,OR(B46="G",B46="G0",B46="G1",B46="G1.1",B46="G1.2",B46="G1.3",B46="G1.4",B46="G1.5",B46="G1.7")),"EM DIA",""))))))))))))),"-")</f>
        <v>VENCIDA</v>
      </c>
      <c r="N46" s="23">
        <f>IFERROR(IF(L46="","DATA INVÁLIDA",IF(OR(B46="H",B46="H1.1"),EDATE(L46,18),IF(OR(B46="A",B46="A1.1",B46="A1",B46="A2",B46="A3",B46="B",B46="B1",B46="B1.1",B46="B2",B46="D2",B46="D2.1",B46="E3"),EDATE(L46,24),IF(OR(B46="D",B46="D1.1",B46="D1",B46="E",B46="E1",B46="E1.1",B46="E2"),EDATE(L46,36),IF(B46="F2",EDATE(L46,48),IF(OR(B46="F",B46="F1"),EDATE(L46,84),IF(OR(B46="G",B46="G0",B46="G1",B46="G1.1",B46="G1.2",B46="G1.3",B46="G1.4",B46="G1.5",B46="G1.7"),EDATE(L46,60),""))))))),"-")</f>
        <v>44235</v>
      </c>
    </row>
    <row r="47" spans="1:14" ht="18.75" x14ac:dyDescent="0.25">
      <c r="A47" s="19">
        <v>3</v>
      </c>
      <c r="B47" s="20" t="s">
        <v>15</v>
      </c>
      <c r="C47" s="20" t="s">
        <v>44</v>
      </c>
      <c r="D47" s="20" t="s">
        <v>113</v>
      </c>
      <c r="E47" s="20" t="s">
        <v>114</v>
      </c>
      <c r="F47" s="21">
        <v>120</v>
      </c>
      <c r="G47" s="21">
        <v>2255.08</v>
      </c>
      <c r="H47" s="21" t="str">
        <f>IF(COUNTA(I47)=1,VLOOKUP(B47,'[1]CUSTOS VEICULO-MOTORISTA'!$A$2:$C$17,3,FALSE),"-")</f>
        <v>-</v>
      </c>
      <c r="I47" s="19"/>
      <c r="J47" s="22" t="s">
        <v>64</v>
      </c>
      <c r="K47" s="22" t="s">
        <v>25</v>
      </c>
      <c r="L47" s="23">
        <v>43508</v>
      </c>
      <c r="M47" s="24" t="str">
        <f ca="1">IFERROR(IF(L47="","DATA INVÁLIDA",IF(AND(TODAY()-L47&gt;=548,OR(B47="H",B47="H1.1")),"VENCIDA",IF(AND(TODAY()-L47&lt;548,OR(B47="H",B47="H1.1")),"EM DIA",IF(AND(TODAY()-L47&gt;=730,OR(B47="A",B47="A1.1",B47="A1",B47="A2",B47="A3",B47="B",B47="B1",B47="B1.1",B47="B2",B47="D2",B47="D2.1",B47="E3")),"VENCIDA",IF(AND(TODAY()-L47&lt;730,OR(B47="A",B47="A1.1",B47="A1",B47="A2",B47="A3",B47="B",B47="B1",B47="B1.1",B47="B2",B47="D2",B47="D2.1",B47="E3")),"EM DIA",IF(AND(TODAY()-L47&gt;=1095,OR(B47="D",B47="D1.1",B47="D1",B47="E",B47="E1",B47="E1.1",B47="E2")),"VENCIDA",IF(AND(TODAY()-L47&lt;1095,OR(B47="D",B47="D1.1",B47="D1",B47="E",B47="E1",B47="E1.1",B47="E2")),"EM DIA",IF(AND(TODAY()-L47&gt;=1460,B47="F2"),"VENCIDA",IF(AND(TODAY()-L47&lt;1460,B47="F2"),"EM DIA",IF(AND(TODAY()-L47&gt;=2555,OR(B47="F",B47="F1")),"VENCIDA",IF(AND(TODAY()-L47&lt;2555,OR(B47="F",B47="F1")),"EM DIA",IF(AND(TODAY()-L47&gt;=1825,OR(B47="G",B47="G0",B47="G1",B47="G1.1",B47="G1.2",B47="G1.3",B47="G1.4",B47="G1.5",B47="G1.7")),"VENCIDA",IF(AND(TODAY()-L47&lt;1825,OR(B47="G",B47="G0",B47="G1",B47="G1.1",B47="G1.2",B47="G1.3",B47="G1.4",B47="G1.5",B47="G1.7")),"EM DIA",""))))))))))))),"-")</f>
        <v>VENCIDA</v>
      </c>
      <c r="N47" s="23">
        <f>IFERROR(IF(L47="","DATA INVÁLIDA",IF(OR(B47="H",B47="H1.1"),EDATE(L47,18),IF(OR(B47="A",B47="A1.1",B47="A1",B47="A2",B47="A3",B47="B",B47="B1",B47="B1.1",B47="B2",B47="D2",B47="D2.1",B47="E3"),EDATE(L47,24),IF(OR(B47="D",B47="D1.1",B47="D1",B47="E",B47="E1",B47="E1.1",B47="E2"),EDATE(L47,36),IF(B47="F2",EDATE(L47,48),IF(OR(B47="F",B47="F1"),EDATE(L47,84),IF(OR(B47="G",B47="G0",B47="G1",B47="G1.1",B47="G1.2",B47="G1.3",B47="G1.4",B47="G1.5",B47="G1.7"),EDATE(L47,60),""))))))),"-")</f>
        <v>44239</v>
      </c>
    </row>
    <row r="48" spans="1:14" ht="18.75" x14ac:dyDescent="0.25">
      <c r="A48" s="19">
        <v>4</v>
      </c>
      <c r="B48" s="20" t="s">
        <v>15</v>
      </c>
      <c r="C48" s="20" t="s">
        <v>44</v>
      </c>
      <c r="D48" s="20" t="s">
        <v>115</v>
      </c>
      <c r="E48" s="20" t="s">
        <v>104</v>
      </c>
      <c r="F48" s="21">
        <v>60</v>
      </c>
      <c r="G48" s="21">
        <v>2255.08</v>
      </c>
      <c r="H48" s="21" t="str">
        <f>IF(COUNTA(I48)=1,VLOOKUP(B48,'[1]CUSTOS VEICULO-MOTORISTA'!$A$2:$C$17,3,FALSE),"-")</f>
        <v>-</v>
      </c>
      <c r="I48" s="19"/>
      <c r="J48" s="22" t="s">
        <v>64</v>
      </c>
      <c r="K48" s="22" t="s">
        <v>25</v>
      </c>
      <c r="L48" s="23">
        <v>43488</v>
      </c>
      <c r="M48" s="24" t="str">
        <f t="shared" ref="M48:M58" ca="1" si="5">IFERROR(IF(L48="","DATA INVÁLIDA",IF(AND(TODAY()-L48&gt;=548,OR(B48="H",B48="H1.1")),"VENCIDA",IF(AND(TODAY()-L48&lt;548,OR(B48="H",B48="H1.1")),"EM DIA",IF(AND(TODAY()-L48&gt;=730,OR(B48="A",B48="A1.1",B48="A1",B48="A2",B48="A3",B48="B",B48="B1",B48="B1.1",B48="B2",B48="D2",B48="D2.1",B48="E3")),"VENCIDA",IF(AND(TODAY()-L48&lt;730,OR(B48="A",B48="A1.1",B48="A1",B48="A2",B48="A3",B48="B",B48="B1",B48="B1.1",B48="B2",B48="D2",B48="D2.1",B48="E3")),"EM DIA",IF(AND(TODAY()-L48&gt;=1095,OR(B48="D",B48="D1.1",B48="D1",B48="E",B48="E1",B48="E1.1",B48="E2")),"VENCIDA",IF(AND(TODAY()-L48&lt;1095,OR(B48="D",B48="D1.1",B48="D1",B48="E",B48="E1",B48="E1.1",B48="E2")),"EM DIA",IF(AND(TODAY()-L48&gt;=1460,B48="F2"),"VENCIDA",IF(AND(TODAY()-L48&lt;1460,B48="F2"),"EM DIA",IF(AND(TODAY()-L48&gt;=2555,OR(B48="F",B48="F1")),"VENCIDA",IF(AND(TODAY()-L48&lt;2555,OR(B48="F",B48="F1")),"EM DIA",IF(AND(TODAY()-L48&gt;=1825,OR(B48="G",B48="G0",B48="G1",B48="G1.1",B48="G1.2",B48="G1.3",B48="G1.4",B48="G1.5",B48="G1.7")),"VENCIDA",IF(AND(TODAY()-L48&lt;1825,OR(B48="G",B48="G0",B48="G1",B48="G1.1",B48="G1.2",B48="G1.3",B48="G1.4",B48="G1.5",B48="G1.7")),"EM DIA",""))))))))))))),"-")</f>
        <v>VENCIDA</v>
      </c>
      <c r="N48" s="23">
        <f t="shared" ref="N48:N58" si="6">IFERROR(IF(L48="","DATA INVÁLIDA",IF(OR(B48="H",B48="H1.1"),EDATE(L48,18),IF(OR(B48="A",B48="A1.1",B48="A1",B48="A2",B48="A3",B48="B",B48="B1",B48="B1.1",B48="B2",B48="D2",B48="D2.1",B48="E3"),EDATE(L48,24),IF(OR(B48="D",B48="D1.1",B48="D1",B48="E",B48="E1",B48="E1.1",B48="E2"),EDATE(L48,36),IF(B48="F2",EDATE(L48,48),IF(OR(B48="F",B48="F1"),EDATE(L48,84),IF(OR(B48="G",B48="G0",B48="G1",B48="G1.1",B48="G1.2",B48="G1.3",B48="G1.4",B48="G1.5",B48="G1.7"),EDATE(L48,60),""))))))),"-")</f>
        <v>44219</v>
      </c>
    </row>
    <row r="49" spans="1:14" ht="18.75" x14ac:dyDescent="0.25">
      <c r="A49" s="19">
        <v>5</v>
      </c>
      <c r="B49" s="20" t="s">
        <v>61</v>
      </c>
      <c r="C49" s="20" t="s">
        <v>62</v>
      </c>
      <c r="D49" s="20" t="s">
        <v>116</v>
      </c>
      <c r="E49" s="20" t="s">
        <v>104</v>
      </c>
      <c r="F49" s="21">
        <v>120</v>
      </c>
      <c r="G49" s="21">
        <v>4014.33</v>
      </c>
      <c r="H49" s="21" t="str">
        <f>IF(COUNTA(I49)=1,VLOOKUP(B49,'[1]CUSTOS VEICULO-MOTORISTA'!$A$2:$C$17,3,FALSE),"-")</f>
        <v>-</v>
      </c>
      <c r="I49" s="19"/>
      <c r="J49" s="22" t="s">
        <v>21</v>
      </c>
      <c r="K49" s="22" t="s">
        <v>25</v>
      </c>
      <c r="L49" s="23">
        <v>43263</v>
      </c>
      <c r="M49" s="24" t="str">
        <f t="shared" ca="1" si="5"/>
        <v>VENCIDA</v>
      </c>
      <c r="N49" s="23">
        <f t="shared" si="6"/>
        <v>43994</v>
      </c>
    </row>
    <row r="50" spans="1:14" ht="18.75" x14ac:dyDescent="0.25">
      <c r="A50" s="19">
        <v>6</v>
      </c>
      <c r="B50" s="20" t="s">
        <v>61</v>
      </c>
      <c r="C50" s="20" t="s">
        <v>62</v>
      </c>
      <c r="D50" s="20" t="s">
        <v>117</v>
      </c>
      <c r="E50" s="20" t="s">
        <v>104</v>
      </c>
      <c r="F50" s="21">
        <v>170</v>
      </c>
      <c r="G50" s="21">
        <v>4014.33</v>
      </c>
      <c r="H50" s="21" t="str">
        <f>IF(COUNTA(I50)=1,VLOOKUP(B50,'[1]CUSTOS VEICULO-MOTORISTA'!$A$2:$C$17,3,FALSE),"-")</f>
        <v>-</v>
      </c>
      <c r="I50" s="19"/>
      <c r="J50" s="22" t="s">
        <v>43</v>
      </c>
      <c r="K50" s="22" t="s">
        <v>25</v>
      </c>
      <c r="L50" s="23">
        <v>43124</v>
      </c>
      <c r="M50" s="24" t="str">
        <f t="shared" ca="1" si="5"/>
        <v>VENCIDA</v>
      </c>
      <c r="N50" s="23">
        <f t="shared" si="6"/>
        <v>43854</v>
      </c>
    </row>
    <row r="51" spans="1:14" ht="18.75" x14ac:dyDescent="0.25">
      <c r="A51" s="19">
        <v>7</v>
      </c>
      <c r="B51" s="20" t="s">
        <v>61</v>
      </c>
      <c r="C51" s="20" t="s">
        <v>62</v>
      </c>
      <c r="D51" s="20" t="s">
        <v>118</v>
      </c>
      <c r="E51" s="20" t="s">
        <v>78</v>
      </c>
      <c r="F51" s="21">
        <v>149</v>
      </c>
      <c r="G51" s="21">
        <v>4014.33</v>
      </c>
      <c r="H51" s="21" t="str">
        <f>IF(COUNTA(I51)=1,VLOOKUP(B51,'[1]CUSTOS VEICULO-MOTORISTA'!$A$2:$C$17,3,FALSE),"-")</f>
        <v>-</v>
      </c>
      <c r="I51" s="19"/>
      <c r="J51" s="22" t="s">
        <v>64</v>
      </c>
      <c r="K51" s="22" t="s">
        <v>25</v>
      </c>
      <c r="L51" s="23">
        <v>43475</v>
      </c>
      <c r="M51" s="24" t="str">
        <f t="shared" ca="1" si="5"/>
        <v>VENCIDA</v>
      </c>
      <c r="N51" s="23">
        <f t="shared" si="6"/>
        <v>44206</v>
      </c>
    </row>
    <row r="52" spans="1:14" ht="18.75" x14ac:dyDescent="0.25">
      <c r="A52" s="19">
        <v>8</v>
      </c>
      <c r="B52" s="20" t="s">
        <v>61</v>
      </c>
      <c r="C52" s="20" t="s">
        <v>62</v>
      </c>
      <c r="D52" s="20" t="s">
        <v>119</v>
      </c>
      <c r="E52" s="20" t="s">
        <v>78</v>
      </c>
      <c r="F52" s="21">
        <v>118</v>
      </c>
      <c r="G52" s="21">
        <v>4014.33</v>
      </c>
      <c r="H52" s="21" t="str">
        <f>IF(COUNTA(I52)=1,VLOOKUP(B52,'[1]CUSTOS VEICULO-MOTORISTA'!$A$2:$C$17,3,FALSE),"-")</f>
        <v>-</v>
      </c>
      <c r="I52" s="19"/>
      <c r="J52" s="22" t="s">
        <v>64</v>
      </c>
      <c r="K52" s="22" t="s">
        <v>25</v>
      </c>
      <c r="L52" s="23">
        <v>43474</v>
      </c>
      <c r="M52" s="24" t="str">
        <f t="shared" ca="1" si="5"/>
        <v>VENCIDA</v>
      </c>
      <c r="N52" s="23">
        <f t="shared" si="6"/>
        <v>44205</v>
      </c>
    </row>
    <row r="53" spans="1:14" ht="18.75" x14ac:dyDescent="0.25">
      <c r="A53" s="19">
        <v>9</v>
      </c>
      <c r="B53" s="20" t="s">
        <v>15</v>
      </c>
      <c r="C53" s="20" t="s">
        <v>44</v>
      </c>
      <c r="D53" s="20" t="s">
        <v>120</v>
      </c>
      <c r="E53" s="20" t="s">
        <v>30</v>
      </c>
      <c r="F53" s="21">
        <v>145</v>
      </c>
      <c r="G53" s="21">
        <v>2255.08</v>
      </c>
      <c r="H53" s="21" t="str">
        <f>IF(COUNTA(I53)=1,VLOOKUP(B53,'[1]CUSTOS VEICULO-MOTORISTA'!$A$2:$C$17,3,FALSE),"-")</f>
        <v>-</v>
      </c>
      <c r="I53" s="19"/>
      <c r="J53" s="22" t="s">
        <v>64</v>
      </c>
      <c r="K53" s="22" t="s">
        <v>25</v>
      </c>
      <c r="L53" s="23">
        <v>43417</v>
      </c>
      <c r="M53" s="24" t="str">
        <f t="shared" ca="1" si="5"/>
        <v>VENCIDA</v>
      </c>
      <c r="N53" s="23">
        <f t="shared" si="6"/>
        <v>44148</v>
      </c>
    </row>
    <row r="54" spans="1:14" ht="18.75" x14ac:dyDescent="0.25">
      <c r="A54" s="19">
        <v>10</v>
      </c>
      <c r="B54" s="20" t="s">
        <v>15</v>
      </c>
      <c r="C54" s="20" t="s">
        <v>44</v>
      </c>
      <c r="D54" s="20" t="s">
        <v>121</v>
      </c>
      <c r="E54" s="20" t="s">
        <v>30</v>
      </c>
      <c r="F54" s="21">
        <v>110</v>
      </c>
      <c r="G54" s="21">
        <v>2255.08</v>
      </c>
      <c r="H54" s="21" t="str">
        <f>IF(COUNTA(I54)=1,VLOOKUP(B54,'[1]CUSTOS VEICULO-MOTORISTA'!$A$2:$C$17,3,FALSE),"-")</f>
        <v>-</v>
      </c>
      <c r="I54" s="19"/>
      <c r="J54" s="22" t="s">
        <v>64</v>
      </c>
      <c r="K54" s="22" t="s">
        <v>122</v>
      </c>
      <c r="L54" s="23">
        <v>43417</v>
      </c>
      <c r="M54" s="24" t="str">
        <f t="shared" ca="1" si="5"/>
        <v>VENCIDA</v>
      </c>
      <c r="N54" s="23">
        <f t="shared" si="6"/>
        <v>44148</v>
      </c>
    </row>
    <row r="55" spans="1:14" ht="18.75" x14ac:dyDescent="0.25">
      <c r="A55" s="19">
        <v>11</v>
      </c>
      <c r="B55" s="20" t="s">
        <v>15</v>
      </c>
      <c r="C55" s="20" t="s">
        <v>44</v>
      </c>
      <c r="D55" s="20" t="s">
        <v>123</v>
      </c>
      <c r="E55" s="20" t="s">
        <v>104</v>
      </c>
      <c r="F55" s="21">
        <v>80</v>
      </c>
      <c r="G55" s="21">
        <v>2255.08</v>
      </c>
      <c r="H55" s="21" t="str">
        <f>IF(COUNTA(I55)=1,VLOOKUP(B55,'[1]CUSTOS VEICULO-MOTORISTA'!$A$2:$C$17,3,FALSE),"-")</f>
        <v>-</v>
      </c>
      <c r="I55" s="19"/>
      <c r="J55" s="22" t="s">
        <v>64</v>
      </c>
      <c r="K55" s="22" t="s">
        <v>25</v>
      </c>
      <c r="L55" s="23">
        <v>43504</v>
      </c>
      <c r="M55" s="24" t="str">
        <f t="shared" ca="1" si="5"/>
        <v>VENCIDA</v>
      </c>
      <c r="N55" s="23">
        <f t="shared" si="6"/>
        <v>44235</v>
      </c>
    </row>
    <row r="56" spans="1:14" ht="18.75" x14ac:dyDescent="0.25">
      <c r="A56" s="19">
        <v>12</v>
      </c>
      <c r="B56" s="20" t="s">
        <v>61</v>
      </c>
      <c r="C56" s="20" t="s">
        <v>62</v>
      </c>
      <c r="D56" s="20" t="s">
        <v>124</v>
      </c>
      <c r="E56" s="20" t="s">
        <v>104</v>
      </c>
      <c r="F56" s="21">
        <v>170</v>
      </c>
      <c r="G56" s="21">
        <v>4014.33</v>
      </c>
      <c r="H56" s="21" t="s">
        <v>19</v>
      </c>
      <c r="I56" s="19"/>
      <c r="J56" s="22" t="s">
        <v>82</v>
      </c>
      <c r="K56" s="22" t="s">
        <v>25</v>
      </c>
      <c r="L56" s="23">
        <v>44793</v>
      </c>
      <c r="M56" s="36" t="str">
        <f t="shared" ca="1" si="5"/>
        <v>EM DIA</v>
      </c>
      <c r="N56" s="23">
        <f t="shared" si="6"/>
        <v>45524</v>
      </c>
    </row>
    <row r="57" spans="1:14" ht="18.75" x14ac:dyDescent="0.25">
      <c r="A57" s="19">
        <v>13</v>
      </c>
      <c r="B57" s="20" t="s">
        <v>15</v>
      </c>
      <c r="C57" s="20" t="s">
        <v>44</v>
      </c>
      <c r="D57" s="20" t="s">
        <v>125</v>
      </c>
      <c r="E57" s="20" t="s">
        <v>56</v>
      </c>
      <c r="F57" s="21">
        <v>267</v>
      </c>
      <c r="G57" s="21">
        <v>2255.08</v>
      </c>
      <c r="H57" s="21" t="str">
        <f>IF(COUNTA(I57)=1,VLOOKUP(B57,'[1]CUSTOS VEICULO-MOTORISTA'!$A$2:$C$17,3,FALSE),"-")</f>
        <v>-</v>
      </c>
      <c r="I57" s="19"/>
      <c r="J57" s="22" t="s">
        <v>64</v>
      </c>
      <c r="K57" s="22" t="s">
        <v>25</v>
      </c>
      <c r="L57" s="23">
        <v>44034</v>
      </c>
      <c r="M57" s="24" t="str">
        <f t="shared" ca="1" si="5"/>
        <v>VENCIDA</v>
      </c>
      <c r="N57" s="23">
        <f t="shared" si="6"/>
        <v>44764</v>
      </c>
    </row>
    <row r="58" spans="1:14" ht="18.75" x14ac:dyDescent="0.25">
      <c r="A58" s="19">
        <v>14</v>
      </c>
      <c r="B58" s="20" t="s">
        <v>27</v>
      </c>
      <c r="C58" s="20" t="s">
        <v>28</v>
      </c>
      <c r="D58" s="20" t="s">
        <v>126</v>
      </c>
      <c r="E58" s="20" t="s">
        <v>104</v>
      </c>
      <c r="F58" s="21">
        <v>27</v>
      </c>
      <c r="G58" s="21">
        <v>1112</v>
      </c>
      <c r="H58" s="21" t="str">
        <f>IF(COUNTA(I58)=1,VLOOKUP(B58,'[1]CUSTOS VEICULO-MOTORISTA'!$A$2:$C$17,3,FALSE),"-")</f>
        <v>-</v>
      </c>
      <c r="I58" s="19"/>
      <c r="J58" s="22" t="s">
        <v>53</v>
      </c>
      <c r="K58" s="22" t="s">
        <v>33</v>
      </c>
      <c r="L58" s="23">
        <v>44795</v>
      </c>
      <c r="M58" s="24" t="str">
        <f t="shared" ca="1" si="5"/>
        <v>EM DIA</v>
      </c>
      <c r="N58" s="23">
        <f t="shared" si="6"/>
        <v>45344</v>
      </c>
    </row>
    <row r="59" spans="1:14" ht="18.75" x14ac:dyDescent="0.25">
      <c r="A59" s="89" t="s">
        <v>83</v>
      </c>
      <c r="B59" s="89"/>
      <c r="C59" s="89"/>
      <c r="D59" s="89"/>
      <c r="E59" s="89"/>
      <c r="F59" s="26">
        <f>SUM(F45:F57)</f>
        <v>1711</v>
      </c>
      <c r="G59" s="26">
        <f>SUM(G45:G58)</f>
        <v>42742.790000000015</v>
      </c>
      <c r="H59" s="26">
        <f>SUM(H45:H58)</f>
        <v>7044.78</v>
      </c>
      <c r="I59" s="28"/>
      <c r="J59" s="29"/>
      <c r="K59" s="29"/>
      <c r="L59" s="30"/>
      <c r="M59" s="31"/>
      <c r="N59" s="32"/>
    </row>
    <row r="60" spans="1:14" ht="18.75" x14ac:dyDescent="0.25">
      <c r="A60" s="89" t="s">
        <v>84</v>
      </c>
      <c r="B60" s="89"/>
      <c r="C60" s="89"/>
      <c r="D60" s="89"/>
      <c r="E60" s="89"/>
      <c r="F60" s="85">
        <f>SUM(G59,H59)</f>
        <v>49787.570000000014</v>
      </c>
      <c r="G60" s="85"/>
      <c r="H60" s="85"/>
      <c r="I60" s="28"/>
      <c r="J60" s="29"/>
      <c r="K60" s="29"/>
      <c r="L60" s="30"/>
      <c r="M60" s="31"/>
      <c r="N60" s="32"/>
    </row>
    <row r="61" spans="1:14" ht="23.25" x14ac:dyDescent="0.25">
      <c r="A61" s="90" t="s">
        <v>127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</row>
    <row r="62" spans="1:14" ht="56.25" x14ac:dyDescent="0.25">
      <c r="A62" s="37" t="s">
        <v>1</v>
      </c>
      <c r="B62" s="37" t="s">
        <v>2</v>
      </c>
      <c r="C62" s="37" t="s">
        <v>3</v>
      </c>
      <c r="D62" s="37" t="s">
        <v>4</v>
      </c>
      <c r="E62" s="37" t="s">
        <v>5</v>
      </c>
      <c r="F62" s="37" t="s">
        <v>6</v>
      </c>
      <c r="G62" s="38" t="s">
        <v>7</v>
      </c>
      <c r="H62" s="37" t="s">
        <v>8</v>
      </c>
      <c r="I62" s="37" t="s">
        <v>9</v>
      </c>
      <c r="J62" s="38" t="s">
        <v>10</v>
      </c>
      <c r="K62" s="38" t="s">
        <v>11</v>
      </c>
      <c r="L62" s="39" t="s">
        <v>12</v>
      </c>
      <c r="M62" s="37" t="s">
        <v>13</v>
      </c>
      <c r="N62" s="40" t="s">
        <v>14</v>
      </c>
    </row>
    <row r="63" spans="1:14" ht="18.75" x14ac:dyDescent="0.25">
      <c r="A63" s="19">
        <v>1</v>
      </c>
      <c r="B63" s="20" t="s">
        <v>128</v>
      </c>
      <c r="C63" s="20" t="s">
        <v>129</v>
      </c>
      <c r="D63" s="20" t="s">
        <v>130</v>
      </c>
      <c r="E63" s="20" t="s">
        <v>78</v>
      </c>
      <c r="F63" s="21">
        <v>150</v>
      </c>
      <c r="G63" s="21">
        <v>13240.9</v>
      </c>
      <c r="H63" s="41" t="str">
        <f>IF(COUNTA(I63)=1,VLOOKUP(B63,'[1]CUSTOS VEICULO-MOTORISTA'!$A$2:$C$17,3,FALSE),"-")</f>
        <v>-</v>
      </c>
      <c r="I63" s="19"/>
      <c r="J63" s="22" t="s">
        <v>131</v>
      </c>
      <c r="K63" s="22" t="s">
        <v>122</v>
      </c>
      <c r="L63" s="23">
        <v>42570</v>
      </c>
      <c r="M63" s="24" t="s">
        <v>132</v>
      </c>
      <c r="N63" s="23" t="str">
        <f>IFERROR(IF(L63="","DATA INVÁLIDA",IF(OR(B63="H",B63="H1.1"),EDATE(L63,18),IF(OR(B63="A",B63="A1.1",B63="A1",B63="A2",B63="A3",B63="B",B63="B1",B63="B1.1",B63="B2",B63="D2",B63="D2.1",B63="E3"),EDATE(L63,24),IF(OR(B63="D",B63="D1.1",B63="D1",B63="E",B63="E1",B63="E1.1",B63="E2"),EDATE(L63,36),IF(B63="F2",EDATE(L63,48),IF(OR(B63="F",B63="F1"),EDATE(L63,84),IF(OR(B63="G",B63="G0",B63="G1",B63="G1.1",B63="G1.2",B63="G1.3",B63="G1.4",B63="G1.5",B63="G1.7"),EDATE(L63,60),""))))))),"-")</f>
        <v/>
      </c>
    </row>
    <row r="64" spans="1:14" ht="18.75" x14ac:dyDescent="0.25">
      <c r="A64" s="19">
        <v>2</v>
      </c>
      <c r="B64" s="20" t="s">
        <v>48</v>
      </c>
      <c r="C64" s="20" t="s">
        <v>49</v>
      </c>
      <c r="D64" s="20" t="s">
        <v>133</v>
      </c>
      <c r="E64" s="20" t="s">
        <v>78</v>
      </c>
      <c r="F64" s="21">
        <v>230</v>
      </c>
      <c r="G64" s="21">
        <v>2709.09</v>
      </c>
      <c r="H64" s="41" t="str">
        <f>IF(COUNTA(I64)=1,VLOOKUP(B64,'[1]CUSTOS VEICULO-MOTORISTA'!$A$2:$C$17,3,FALSE),"-")</f>
        <v>-</v>
      </c>
      <c r="I64" s="19"/>
      <c r="J64" s="22" t="s">
        <v>134</v>
      </c>
      <c r="K64" s="22" t="s">
        <v>122</v>
      </c>
      <c r="L64" s="23">
        <v>44300</v>
      </c>
      <c r="M64" s="24" t="str">
        <f t="shared" ref="M64:M67" ca="1" si="7">IFERROR(IF(L64="","DATA INVÁLIDA",IF(AND(TODAY()-L64&gt;=548,OR(B64="H",B64="H1.1")),"VENCIDA",IF(AND(TODAY()-L64&lt;548,OR(B64="H",B64="H1.1")),"EM DIA",IF(AND(TODAY()-L64&gt;=730,OR(B64="A",B64="A1.1",B64="A1",B64="A2",B64="A3",B64="B",B64="B1",B64="B1.1",B64="B2",B64="D2",B64="D2.1",B64="E3")),"VENCIDA",IF(AND(TODAY()-L64&lt;730,OR(B64="A",B64="A1.1",B64="A1",B64="A2",B64="A3",B64="B",B64="B1",B64="B1.1",B64="B2",B64="D2",B64="D2.1",B64="E3")),"EM DIA",IF(AND(TODAY()-L64&gt;=1095,OR(B64="D",B64="D1.1",B64="D1",B64="E",B64="E1",B64="E1.1",B64="E2")),"VENCIDA",IF(AND(TODAY()-L64&lt;1095,OR(B64="D",B64="D1.1",B64="D1",B64="E",B64="E1",B64="E1.1",B64="E2")),"EM DIA",IF(AND(TODAY()-L64&gt;=1460,B64="F2"),"VENCIDA",IF(AND(TODAY()-L64&lt;1460,B64="F2"),"EM DIA",IF(AND(TODAY()-L64&gt;=2555,OR(B64="F",B64="F1")),"VENCIDA",IF(AND(TODAY()-L64&lt;2555,OR(B64="F",B64="F1")),"EM DIA",IF(AND(TODAY()-L64&gt;=1825,OR(B64="G",B64="G0",B64="G1",B64="G1.1",B64="G1.2",B64="G1.3",B64="G1.4",B64="G1.5",B64="G1.7")),"VENCIDA",IF(AND(TODAY()-L64&lt;1825,OR(B64="G",B64="G0",B64="G1",B64="G1.1",B64="G1.2",B64="G1.3",B64="G1.4",B64="G1.5",B64="G1.7")),"EM DIA",""))))))))))))),"-")</f>
        <v>VENCIDA</v>
      </c>
      <c r="N64" s="23">
        <f>IFERROR(IF(L64="","DATA INVÁLIDA",IF(OR(B64="H",B64="H1.1"),EDATE(L64,18),IF(OR(B64="A",B64="A1.1",B64="A1",B64="A2",B64="A3",B64="B",B64="B1",B64="B1.1",B64="B2",B64="D2",B64="D2.1",B64="E3"),EDATE(L64,24),IF(OR(B64="D",B64="D1.1",B64="D1",B64="E",B64="E1",B64="E1.1",B64="E2"),EDATE(L64,36),IF(B64="F2",EDATE(L64,48),IF(OR(B64="F",B64="F1"),EDATE(L64,84),IF(OR(B64="G",B64="G0",B64="G1",B64="G1.1",B64="G1.2",B64="G1.3",B64="G1.4",B64="G1.5",B64="G1.7"),EDATE(L64,60),""))))))),"-")</f>
        <v>45030</v>
      </c>
    </row>
    <row r="65" spans="1:14" ht="18.75" x14ac:dyDescent="0.25">
      <c r="A65" s="19">
        <v>3</v>
      </c>
      <c r="B65" s="20" t="s">
        <v>48</v>
      </c>
      <c r="C65" s="20" t="s">
        <v>49</v>
      </c>
      <c r="D65" s="20" t="s">
        <v>135</v>
      </c>
      <c r="E65" s="20" t="s">
        <v>104</v>
      </c>
      <c r="F65" s="21">
        <v>80</v>
      </c>
      <c r="G65" s="21">
        <v>2709.09</v>
      </c>
      <c r="H65" s="41" t="str">
        <f>IF(COUNTA(I65)=1,VLOOKUP(B65,'[1]CUSTOS VEICULO-MOTORISTA'!$A$2:$C$17,3,FALSE),"-")</f>
        <v>-</v>
      </c>
      <c r="I65" s="19"/>
      <c r="J65" s="22" t="s">
        <v>43</v>
      </c>
      <c r="K65" s="22" t="s">
        <v>122</v>
      </c>
      <c r="L65" s="23">
        <v>42955</v>
      </c>
      <c r="M65" s="24" t="str">
        <f t="shared" ca="1" si="7"/>
        <v>VENCIDA</v>
      </c>
      <c r="N65" s="23">
        <f>IFERROR(IF(L65="","DATA INVÁLIDA",IF(OR(B65="H",B65="H1.1"),EDATE(L65,18),IF(OR(B65="A",B65="A1.1",B65="A1",B65="A2",B65="A3",B65="B",B65="B1",B65="B1.1",B65="B2",B65="D2",B65="D2.1",B65="E3"),EDATE(L65,24),IF(OR(B65="D",B65="D1.1",B65="D1",B65="E",B65="E1",B65="E1.1",B65="E2"),EDATE(L65,36),IF(B65="F2",EDATE(L65,48),IF(OR(B65="F",B65="F1"),EDATE(L65,84),IF(OR(B65="G",B65="G0",B65="G1",B65="G1.1",B65="G1.2",B65="G1.3",B65="G1.4",B65="G1.5",B65="G1.7"),EDATE(L65,60),""))))))),"-")</f>
        <v>43685</v>
      </c>
    </row>
    <row r="66" spans="1:14" ht="18.75" x14ac:dyDescent="0.25">
      <c r="A66" s="19">
        <v>4</v>
      </c>
      <c r="B66" s="20" t="s">
        <v>38</v>
      </c>
      <c r="C66" s="20" t="s">
        <v>136</v>
      </c>
      <c r="D66" s="20" t="s">
        <v>137</v>
      </c>
      <c r="E66" s="20" t="s">
        <v>138</v>
      </c>
      <c r="F66" s="21">
        <v>180</v>
      </c>
      <c r="G66" s="21">
        <v>8500</v>
      </c>
      <c r="H66" s="41" t="str">
        <f>IF(COUNTA(I66)=1,VLOOKUP(B66,'[1]CUSTOS VEICULO-MOTORISTA'!$A$2:$C$17,3,FALSE),"-")</f>
        <v>-</v>
      </c>
      <c r="I66" s="22"/>
      <c r="J66" s="22" t="s">
        <v>82</v>
      </c>
      <c r="K66" s="22" t="s">
        <v>122</v>
      </c>
      <c r="L66" s="23">
        <v>43635</v>
      </c>
      <c r="M66" s="24" t="str">
        <f t="shared" ca="1" si="7"/>
        <v>VENCIDA</v>
      </c>
      <c r="N66" s="23">
        <f t="shared" ref="N66:N67" si="8">IFERROR(IF(L66="","DATA INVÁLIDA",IF(OR(B66="H",B66="H1.1"),EDATE(L66,18),IF(OR(B66="A",B66="A1.1",B66="A1",B66="A2",B66="A3",B66="B",B66="B1",B66="B1.1",B66="B2",B66="D2",B66="D2.1",B66="E3"),EDATE(L66,24),IF(OR(B66="D",B66="D1.1",B66="D1",B66="E",B66="E1",B66="E1.1",B66="E2"),EDATE(L66,36),IF(B66="F2",EDATE(L66,48),IF(OR(B66="F",B66="F1"),EDATE(L66,84),IF(OR(B66="G",B66="G0",B66="G1",B66="G1.1",B66="G1.2",B66="G1.3",B66="G1.4",B66="G1.5",B66="G1.7"),EDATE(L66,60),""))))))),"-")</f>
        <v>44731</v>
      </c>
    </row>
    <row r="67" spans="1:14" ht="18.75" x14ac:dyDescent="0.25">
      <c r="A67" s="19">
        <v>5</v>
      </c>
      <c r="B67" s="20" t="s">
        <v>38</v>
      </c>
      <c r="C67" s="20" t="s">
        <v>72</v>
      </c>
      <c r="D67" s="20" t="s">
        <v>139</v>
      </c>
      <c r="E67" s="20" t="s">
        <v>104</v>
      </c>
      <c r="F67" s="21">
        <v>150</v>
      </c>
      <c r="G67" s="21">
        <v>8500</v>
      </c>
      <c r="H67" s="41"/>
      <c r="I67" s="22"/>
      <c r="J67" s="22" t="s">
        <v>82</v>
      </c>
      <c r="K67" s="22" t="s">
        <v>33</v>
      </c>
      <c r="L67" s="23">
        <v>44785</v>
      </c>
      <c r="M67" s="24" t="str">
        <f t="shared" ca="1" si="7"/>
        <v>EM DIA</v>
      </c>
      <c r="N67" s="23">
        <f t="shared" si="8"/>
        <v>45881</v>
      </c>
    </row>
    <row r="68" spans="1:14" ht="18.75" x14ac:dyDescent="0.25">
      <c r="A68" s="84" t="s">
        <v>83</v>
      </c>
      <c r="B68" s="84"/>
      <c r="C68" s="84"/>
      <c r="D68" s="84"/>
      <c r="E68" s="84"/>
      <c r="F68" s="27">
        <f>SUM(F63:F65)</f>
        <v>460</v>
      </c>
      <c r="G68" s="42">
        <f>SUM(G63:G67)</f>
        <v>35659.08</v>
      </c>
      <c r="H68" s="42">
        <f>SUM(H63:H67)</f>
        <v>0</v>
      </c>
      <c r="I68" s="28"/>
      <c r="J68" s="29"/>
      <c r="K68" s="29"/>
      <c r="L68" s="30"/>
      <c r="M68" s="31"/>
      <c r="N68" s="32"/>
    </row>
    <row r="69" spans="1:14" ht="18.75" x14ac:dyDescent="0.3">
      <c r="A69" s="84" t="s">
        <v>84</v>
      </c>
      <c r="B69" s="84"/>
      <c r="C69" s="84"/>
      <c r="D69" s="84"/>
      <c r="E69" s="84"/>
      <c r="F69" s="91">
        <f>G68</f>
        <v>35659.08</v>
      </c>
      <c r="G69" s="91"/>
      <c r="H69" s="91"/>
      <c r="I69" s="28"/>
      <c r="J69" s="29"/>
      <c r="K69" s="29"/>
      <c r="L69" s="30"/>
      <c r="M69" s="31"/>
      <c r="N69" s="32"/>
    </row>
    <row r="70" spans="1:14" ht="21" x14ac:dyDescent="0.25">
      <c r="A70" s="92" t="s">
        <v>140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</row>
    <row r="71" spans="1:14" ht="56.25" x14ac:dyDescent="0.25">
      <c r="A71" s="15" t="s">
        <v>1</v>
      </c>
      <c r="B71" s="15" t="s">
        <v>2</v>
      </c>
      <c r="C71" s="15" t="s">
        <v>3</v>
      </c>
      <c r="D71" s="15" t="s">
        <v>4</v>
      </c>
      <c r="E71" s="15" t="s">
        <v>5</v>
      </c>
      <c r="F71" s="15" t="s">
        <v>6</v>
      </c>
      <c r="G71" s="16" t="s">
        <v>7</v>
      </c>
      <c r="H71" s="15" t="s">
        <v>8</v>
      </c>
      <c r="I71" s="15" t="s">
        <v>9</v>
      </c>
      <c r="J71" s="16" t="s">
        <v>10</v>
      </c>
      <c r="K71" s="16" t="s">
        <v>11</v>
      </c>
      <c r="L71" s="17" t="s">
        <v>12</v>
      </c>
      <c r="M71" s="15" t="s">
        <v>13</v>
      </c>
      <c r="N71" s="18" t="s">
        <v>14</v>
      </c>
    </row>
    <row r="72" spans="1:14" ht="18.75" x14ac:dyDescent="0.25">
      <c r="A72" s="19">
        <v>1</v>
      </c>
      <c r="B72" s="20" t="s">
        <v>38</v>
      </c>
      <c r="C72" s="20" t="s">
        <v>72</v>
      </c>
      <c r="D72" s="20" t="s">
        <v>141</v>
      </c>
      <c r="E72" s="20" t="s">
        <v>30</v>
      </c>
      <c r="F72" s="21">
        <v>270</v>
      </c>
      <c r="G72" s="21">
        <v>8500</v>
      </c>
      <c r="H72" s="33" t="str">
        <f>IF(COUNTA(I72)=1,VLOOKUP(B72,'[1]CUSTOS VEICULO-MOTORISTA'!$A$2:$C$17,3,FALSE),"-")</f>
        <v>-</v>
      </c>
      <c r="I72" s="19"/>
      <c r="J72" s="22" t="s">
        <v>57</v>
      </c>
      <c r="K72" s="22" t="s">
        <v>25</v>
      </c>
      <c r="L72" s="23">
        <v>43895</v>
      </c>
      <c r="M72" s="24" t="str">
        <f t="shared" ref="M72:M85" ca="1" si="9">IFERROR(IF(L72="","DATA INVÁLIDA",IF(AND(TODAY()-L72&gt;=548,OR(B72="H",B72="H1.1")),"VENCIDA",IF(AND(TODAY()-L72&lt;548,OR(B72="H",B72="H1.1")),"EM DIA",IF(AND(TODAY()-L72&gt;=730,OR(B72="A",B72="A1.1",B72="A1",B72="A2",B72="A3",B72="B",B72="B1",B72="B1.1",B72="B2",B72="D2",B72="D2.1",B72="E3")),"VENCIDA",IF(AND(TODAY()-L72&lt;730,OR(B72="A",B72="A1.1",B72="A1",B72="A2",B72="A3",B72="B",B72="B1",B72="B1.1",B72="B2",B72="D2",B72="D2.1",B72="E3")),"EM DIA",IF(AND(TODAY()-L72&gt;=1095,OR(B72="D",B72="D1.1",B72="D1",B72="E",B72="E1",B72="E1.1",B72="E2")),"VENCIDA",IF(AND(TODAY()-L72&lt;1095,OR(B72="D",B72="D1.1",B72="D1",B72="E",B72="E1",B72="E1.1",B72="E2")),"EM DIA",IF(AND(TODAY()-L72&gt;=1460,B72="F2"),"VENCIDA",IF(AND(TODAY()-L72&lt;1460,B72="F2"),"EM DIA",IF(AND(TODAY()-L72&gt;=2555,OR(B72="F",B72="F1")),"VENCIDA",IF(AND(TODAY()-L72&lt;2555,OR(B72="F",B72="F1")),"EM DIA",IF(AND(TODAY()-L72&gt;=1825,OR(B72="G",B72="G0",B72="G1",B72="G1.1",B72="G1.2",B72="G1.3",B72="G1.4",B72="G1.5",B72="G1.7")),"VENCIDA",IF(AND(TODAY()-L72&lt;1825,OR(B72="G",B72="G0",B72="G1",B72="G1.1",B72="G1.2",B72="G1.3",B72="G1.4",B72="G1.5",B72="G1.7")),"EM DIA",""))))))))))))),"-")</f>
        <v>VENCIDA</v>
      </c>
      <c r="N72" s="23">
        <f t="shared" ref="N72:N85" si="10">IFERROR(IF(L72="","DATA INVÁLIDA",IF(OR(B72="H",B72="H1.1"),EDATE(L72,18),IF(OR(B72="A",B72="A1.1",B72="A1",B72="A2",B72="A3",B72="B",B72="B1",B72="B1.1",B72="B2",B72="D2",B72="D2.1",B72="E3"),EDATE(L72,24),IF(OR(B72="D",B72="D1.1",B72="D1",B72="E",B72="E1",B72="E1.1",B72="E2"),EDATE(L72,36),IF(B72="F2",EDATE(L72,48),IF(OR(B72="F",B72="F1"),EDATE(L72,84),IF(OR(B72="G",B72="G0",B72="G1",B72="G1.1",B72="G1.2",B72="G1.3",B72="G1.4",B72="G1.5",B72="G1.7"),EDATE(L72,60),""))))))),"-")</f>
        <v>44990</v>
      </c>
    </row>
    <row r="73" spans="1:14" ht="18.75" x14ac:dyDescent="0.25">
      <c r="A73" s="19">
        <v>2</v>
      </c>
      <c r="B73" s="20" t="s">
        <v>38</v>
      </c>
      <c r="C73" s="20" t="s">
        <v>72</v>
      </c>
      <c r="D73" s="20" t="s">
        <v>142</v>
      </c>
      <c r="E73" s="20" t="s">
        <v>30</v>
      </c>
      <c r="F73" s="21">
        <v>283</v>
      </c>
      <c r="G73" s="21">
        <v>8500</v>
      </c>
      <c r="H73" s="33" t="str">
        <f>IF(COUNTA(I73)=1,VLOOKUP(B73,'[1]CUSTOS VEICULO-MOTORISTA'!$A$2:$C$17,3,FALSE),"-")</f>
        <v>-</v>
      </c>
      <c r="I73" s="19"/>
      <c r="J73" s="22" t="s">
        <v>47</v>
      </c>
      <c r="K73" s="22" t="s">
        <v>25</v>
      </c>
      <c r="L73" s="23">
        <v>43893</v>
      </c>
      <c r="M73" s="24" t="str">
        <f t="shared" ca="1" si="9"/>
        <v>VENCIDA</v>
      </c>
      <c r="N73" s="23">
        <f t="shared" si="10"/>
        <v>44988</v>
      </c>
    </row>
    <row r="74" spans="1:14" ht="18.75" x14ac:dyDescent="0.25">
      <c r="A74" s="19">
        <v>3</v>
      </c>
      <c r="B74" s="20" t="s">
        <v>15</v>
      </c>
      <c r="C74" s="20" t="s">
        <v>44</v>
      </c>
      <c r="D74" s="20" t="s">
        <v>143</v>
      </c>
      <c r="E74" s="20" t="s">
        <v>30</v>
      </c>
      <c r="F74" s="21">
        <v>110</v>
      </c>
      <c r="G74" s="21">
        <v>2255.08</v>
      </c>
      <c r="H74" s="33" t="str">
        <f>IF(COUNTA(I74)=1,VLOOKUP(B74,'[1]CUSTOS VEICULO-MOTORISTA'!$A$2:$C$17,3,FALSE),"-")</f>
        <v>-</v>
      </c>
      <c r="I74" s="19"/>
      <c r="J74" s="22" t="s">
        <v>64</v>
      </c>
      <c r="K74" s="22" t="s">
        <v>25</v>
      </c>
      <c r="L74" s="23">
        <v>43517</v>
      </c>
      <c r="M74" s="24" t="str">
        <f t="shared" ca="1" si="9"/>
        <v>VENCIDA</v>
      </c>
      <c r="N74" s="23">
        <f t="shared" si="10"/>
        <v>44248</v>
      </c>
    </row>
    <row r="75" spans="1:14" ht="18.75" x14ac:dyDescent="0.25">
      <c r="A75" s="19">
        <v>4</v>
      </c>
      <c r="B75" s="20" t="s">
        <v>15</v>
      </c>
      <c r="C75" s="20" t="s">
        <v>44</v>
      </c>
      <c r="D75" s="20" t="s">
        <v>144</v>
      </c>
      <c r="E75" s="20" t="s">
        <v>30</v>
      </c>
      <c r="F75" s="21">
        <v>140</v>
      </c>
      <c r="G75" s="21">
        <v>2255.08</v>
      </c>
      <c r="H75" s="33" t="str">
        <f>IF(COUNTA(I75)=1,VLOOKUP(B75,'[1]CUSTOS VEICULO-MOTORISTA'!$A$2:$C$17,3,FALSE),"-")</f>
        <v>-</v>
      </c>
      <c r="I75" s="19"/>
      <c r="J75" s="22" t="s">
        <v>64</v>
      </c>
      <c r="K75" s="22" t="s">
        <v>25</v>
      </c>
      <c r="L75" s="23">
        <v>43516</v>
      </c>
      <c r="M75" s="24" t="str">
        <f t="shared" ca="1" si="9"/>
        <v>VENCIDA</v>
      </c>
      <c r="N75" s="23">
        <f t="shared" si="10"/>
        <v>44247</v>
      </c>
    </row>
    <row r="76" spans="1:14" ht="18.75" x14ac:dyDescent="0.25">
      <c r="A76" s="19">
        <v>5</v>
      </c>
      <c r="B76" s="20" t="s">
        <v>15</v>
      </c>
      <c r="C76" s="20" t="s">
        <v>44</v>
      </c>
      <c r="D76" s="20" t="s">
        <v>145</v>
      </c>
      <c r="E76" s="20" t="s">
        <v>30</v>
      </c>
      <c r="F76" s="21">
        <v>183</v>
      </c>
      <c r="G76" s="21">
        <v>2255.08</v>
      </c>
      <c r="H76" s="33" t="str">
        <f>IF(COUNTA(I76)=1,VLOOKUP(B76,'[1]CUSTOS VEICULO-MOTORISTA'!$A$2:$C$17,3,FALSE),"-")</f>
        <v>-</v>
      </c>
      <c r="I76" s="19"/>
      <c r="J76" s="22" t="s">
        <v>64</v>
      </c>
      <c r="K76" s="22" t="s">
        <v>25</v>
      </c>
      <c r="L76" s="23">
        <v>43516</v>
      </c>
      <c r="M76" s="24" t="str">
        <f t="shared" ca="1" si="9"/>
        <v>VENCIDA</v>
      </c>
      <c r="N76" s="23">
        <f t="shared" si="10"/>
        <v>44247</v>
      </c>
    </row>
    <row r="77" spans="1:14" ht="18.75" x14ac:dyDescent="0.25">
      <c r="A77" s="19">
        <v>6</v>
      </c>
      <c r="B77" s="20" t="s">
        <v>15</v>
      </c>
      <c r="C77" s="20" t="s">
        <v>44</v>
      </c>
      <c r="D77" s="20" t="s">
        <v>146</v>
      </c>
      <c r="E77" s="20" t="s">
        <v>30</v>
      </c>
      <c r="F77" s="21">
        <v>150</v>
      </c>
      <c r="G77" s="21">
        <v>2255.08</v>
      </c>
      <c r="H77" s="33" t="str">
        <f>IF(COUNTA(I77)=1,VLOOKUP(B77,'[1]CUSTOS VEICULO-MOTORISTA'!$A$2:$C$17,3,FALSE),"-")</f>
        <v>-</v>
      </c>
      <c r="I77" s="19"/>
      <c r="J77" s="22" t="s">
        <v>64</v>
      </c>
      <c r="K77" s="22" t="s">
        <v>25</v>
      </c>
      <c r="L77" s="23">
        <v>43517</v>
      </c>
      <c r="M77" s="24" t="str">
        <f t="shared" ca="1" si="9"/>
        <v>VENCIDA</v>
      </c>
      <c r="N77" s="23">
        <f t="shared" si="10"/>
        <v>44248</v>
      </c>
    </row>
    <row r="78" spans="1:14" ht="18.75" x14ac:dyDescent="0.25">
      <c r="A78" s="19">
        <v>7</v>
      </c>
      <c r="B78" s="20" t="s">
        <v>61</v>
      </c>
      <c r="C78" s="20" t="s">
        <v>62</v>
      </c>
      <c r="D78" s="20" t="s">
        <v>147</v>
      </c>
      <c r="E78" s="20" t="s">
        <v>30</v>
      </c>
      <c r="F78" s="21">
        <v>224</v>
      </c>
      <c r="G78" s="21">
        <v>4014.33</v>
      </c>
      <c r="H78" s="33" t="str">
        <f>IF(COUNTA(I78)=1,VLOOKUP(B78,'[1]CUSTOS VEICULO-MOTORISTA'!$A$2:$C$17,3,FALSE),"-")</f>
        <v>-</v>
      </c>
      <c r="I78" s="19"/>
      <c r="J78" s="22" t="s">
        <v>64</v>
      </c>
      <c r="K78" s="22" t="s">
        <v>25</v>
      </c>
      <c r="L78" s="23">
        <v>43265</v>
      </c>
      <c r="M78" s="24" t="str">
        <f t="shared" ca="1" si="9"/>
        <v>VENCIDA</v>
      </c>
      <c r="N78" s="23">
        <f t="shared" si="10"/>
        <v>43996</v>
      </c>
    </row>
    <row r="79" spans="1:14" ht="18.75" x14ac:dyDescent="0.25">
      <c r="A79" s="19">
        <v>8</v>
      </c>
      <c r="B79" s="20" t="s">
        <v>61</v>
      </c>
      <c r="C79" s="20" t="s">
        <v>62</v>
      </c>
      <c r="D79" s="20" t="s">
        <v>148</v>
      </c>
      <c r="E79" s="20" t="s">
        <v>30</v>
      </c>
      <c r="F79" s="21">
        <v>194</v>
      </c>
      <c r="G79" s="21">
        <v>4014.33</v>
      </c>
      <c r="H79" s="33" t="str">
        <f>IF(COUNTA(I79)=1,VLOOKUP(B79,'[1]CUSTOS VEICULO-MOTORISTA'!$A$2:$C$17,3,FALSE),"-")</f>
        <v>-</v>
      </c>
      <c r="I79" s="19"/>
      <c r="J79" s="22" t="s">
        <v>64</v>
      </c>
      <c r="K79" s="22" t="s">
        <v>25</v>
      </c>
      <c r="L79" s="23">
        <v>43265</v>
      </c>
      <c r="M79" s="24" t="str">
        <f t="shared" ca="1" si="9"/>
        <v>VENCIDA</v>
      </c>
      <c r="N79" s="23">
        <f t="shared" si="10"/>
        <v>43996</v>
      </c>
    </row>
    <row r="80" spans="1:14" ht="18.75" x14ac:dyDescent="0.25">
      <c r="A80" s="19">
        <v>9</v>
      </c>
      <c r="B80" s="20" t="s">
        <v>48</v>
      </c>
      <c r="C80" s="20" t="s">
        <v>149</v>
      </c>
      <c r="D80" s="20" t="s">
        <v>150</v>
      </c>
      <c r="E80" s="20" t="s">
        <v>30</v>
      </c>
      <c r="F80" s="21">
        <v>130</v>
      </c>
      <c r="G80" s="21">
        <v>2709.09</v>
      </c>
      <c r="H80" s="33" t="str">
        <f>IF(COUNTA(I80)=1,VLOOKUP(B80,'[1]CUSTOS VEICULO-MOTORISTA'!$A$2:$C$17,3,FALSE),"-")</f>
        <v>-</v>
      </c>
      <c r="I80" s="19"/>
      <c r="J80" s="22" t="s">
        <v>47</v>
      </c>
      <c r="K80" s="22" t="s">
        <v>25</v>
      </c>
      <c r="L80" s="23">
        <v>43552</v>
      </c>
      <c r="M80" s="24" t="str">
        <f t="shared" ca="1" si="9"/>
        <v>VENCIDA</v>
      </c>
      <c r="N80" s="23">
        <f t="shared" si="10"/>
        <v>44283</v>
      </c>
    </row>
    <row r="81" spans="1:14" ht="18.75" x14ac:dyDescent="0.25">
      <c r="A81" s="19">
        <v>10</v>
      </c>
      <c r="B81" s="20" t="s">
        <v>38</v>
      </c>
      <c r="C81" s="20" t="s">
        <v>72</v>
      </c>
      <c r="D81" s="20" t="s">
        <v>151</v>
      </c>
      <c r="E81" s="20" t="s">
        <v>78</v>
      </c>
      <c r="F81" s="21">
        <v>135</v>
      </c>
      <c r="G81" s="21">
        <v>8500</v>
      </c>
      <c r="H81" s="33" t="str">
        <f>IF(COUNTA(I81)=1,VLOOKUP(B81,'[1]CUSTOS VEICULO-MOTORISTA'!$A$2:$C$17,3,FALSE),"-")</f>
        <v>-</v>
      </c>
      <c r="I81" s="19"/>
      <c r="J81" s="22" t="s">
        <v>47</v>
      </c>
      <c r="K81" s="22" t="s">
        <v>79</v>
      </c>
      <c r="L81" s="23">
        <v>43915</v>
      </c>
      <c r="M81" s="24" t="str">
        <f t="shared" ca="1" si="9"/>
        <v>VENCIDA</v>
      </c>
      <c r="N81" s="23">
        <f t="shared" si="10"/>
        <v>45010</v>
      </c>
    </row>
    <row r="82" spans="1:14" ht="18.75" x14ac:dyDescent="0.25">
      <c r="A82" s="19">
        <v>11</v>
      </c>
      <c r="B82" s="20" t="s">
        <v>38</v>
      </c>
      <c r="C82" s="20" t="s">
        <v>152</v>
      </c>
      <c r="D82" s="20" t="s">
        <v>153</v>
      </c>
      <c r="E82" s="20" t="s">
        <v>30</v>
      </c>
      <c r="F82" s="21">
        <v>180</v>
      </c>
      <c r="G82" s="21">
        <v>8500</v>
      </c>
      <c r="H82" s="33"/>
      <c r="I82" s="19"/>
      <c r="J82" s="22" t="s">
        <v>53</v>
      </c>
      <c r="K82" s="22" t="s">
        <v>25</v>
      </c>
      <c r="L82" s="23">
        <v>44946</v>
      </c>
      <c r="M82" s="24" t="str">
        <f t="shared" ca="1" si="9"/>
        <v>EM DIA</v>
      </c>
      <c r="N82" s="23">
        <f t="shared" si="10"/>
        <v>46042</v>
      </c>
    </row>
    <row r="83" spans="1:14" ht="18.75" x14ac:dyDescent="0.25">
      <c r="A83" s="19">
        <v>12</v>
      </c>
      <c r="B83" s="20" t="s">
        <v>48</v>
      </c>
      <c r="C83" s="20" t="s">
        <v>149</v>
      </c>
      <c r="D83" s="20" t="s">
        <v>154</v>
      </c>
      <c r="E83" s="20" t="s">
        <v>75</v>
      </c>
      <c r="F83" s="21">
        <v>283</v>
      </c>
      <c r="G83" s="21">
        <v>2709.09</v>
      </c>
      <c r="H83" s="33"/>
      <c r="I83" s="19"/>
      <c r="J83" s="22" t="s">
        <v>155</v>
      </c>
      <c r="K83" s="22" t="s">
        <v>25</v>
      </c>
      <c r="L83" s="23">
        <v>44981</v>
      </c>
      <c r="M83" s="24" t="str">
        <f t="shared" ca="1" si="9"/>
        <v>EM DIA</v>
      </c>
      <c r="N83" s="23">
        <f t="shared" si="10"/>
        <v>45712</v>
      </c>
    </row>
    <row r="84" spans="1:14" ht="18.75" x14ac:dyDescent="0.25">
      <c r="A84" s="19">
        <v>13</v>
      </c>
      <c r="B84" s="20" t="s">
        <v>15</v>
      </c>
      <c r="C84" s="20" t="s">
        <v>156</v>
      </c>
      <c r="D84" s="20" t="s">
        <v>157</v>
      </c>
      <c r="E84" s="20" t="s">
        <v>56</v>
      </c>
      <c r="F84" s="21">
        <v>110</v>
      </c>
      <c r="G84" s="21">
        <v>2255.08</v>
      </c>
      <c r="H84" s="33"/>
      <c r="I84" s="19"/>
      <c r="J84" s="22" t="s">
        <v>134</v>
      </c>
      <c r="K84" s="22" t="s">
        <v>25</v>
      </c>
      <c r="L84" s="23">
        <v>44853</v>
      </c>
      <c r="M84" s="24" t="str">
        <f t="shared" ca="1" si="9"/>
        <v>EM DIA</v>
      </c>
      <c r="N84" s="23" t="s">
        <v>158</v>
      </c>
    </row>
    <row r="85" spans="1:14" ht="18.75" x14ac:dyDescent="0.25">
      <c r="A85" s="19">
        <v>14</v>
      </c>
      <c r="B85" s="20" t="s">
        <v>15</v>
      </c>
      <c r="C85" s="20" t="s">
        <v>44</v>
      </c>
      <c r="D85" s="20" t="s">
        <v>159</v>
      </c>
      <c r="E85" s="20" t="s">
        <v>30</v>
      </c>
      <c r="F85" s="21">
        <v>110</v>
      </c>
      <c r="G85" s="21">
        <v>2255.08</v>
      </c>
      <c r="H85" s="33"/>
      <c r="I85" s="19"/>
      <c r="J85" s="22">
        <v>2019</v>
      </c>
      <c r="K85" s="22" t="s">
        <v>25</v>
      </c>
      <c r="L85" s="23">
        <v>44897</v>
      </c>
      <c r="M85" s="24" t="str">
        <f t="shared" ca="1" si="9"/>
        <v>EM DIA</v>
      </c>
      <c r="N85" s="23">
        <f t="shared" si="10"/>
        <v>45628</v>
      </c>
    </row>
    <row r="86" spans="1:14" ht="18.75" x14ac:dyDescent="0.25">
      <c r="A86" s="84" t="s">
        <v>83</v>
      </c>
      <c r="B86" s="84"/>
      <c r="C86" s="84"/>
      <c r="D86" s="84"/>
      <c r="E86" s="84"/>
      <c r="F86" s="27">
        <f>SUM(F72:F81)</f>
        <v>1819</v>
      </c>
      <c r="G86" s="35">
        <f>SUM(G72:G85)</f>
        <v>60977.320000000007</v>
      </c>
      <c r="H86" s="28"/>
      <c r="I86" s="28"/>
      <c r="J86" s="29"/>
      <c r="K86" s="29"/>
      <c r="L86" s="30"/>
      <c r="M86" s="31"/>
      <c r="N86" s="32"/>
    </row>
    <row r="87" spans="1:14" ht="21" x14ac:dyDescent="0.25">
      <c r="A87" s="83" t="s">
        <v>160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</row>
    <row r="88" spans="1:14" ht="56.25" x14ac:dyDescent="0.25">
      <c r="A88" s="1" t="s">
        <v>1</v>
      </c>
      <c r="B88" s="1" t="s">
        <v>2</v>
      </c>
      <c r="C88" s="1" t="s">
        <v>3</v>
      </c>
      <c r="D88" s="1" t="s">
        <v>4</v>
      </c>
      <c r="E88" s="1" t="s">
        <v>5</v>
      </c>
      <c r="F88" s="1" t="s">
        <v>6</v>
      </c>
      <c r="G88" s="2" t="s">
        <v>7</v>
      </c>
      <c r="H88" s="1" t="s">
        <v>8</v>
      </c>
      <c r="I88" s="1" t="s">
        <v>9</v>
      </c>
      <c r="J88" s="2" t="s">
        <v>10</v>
      </c>
      <c r="K88" s="2" t="s">
        <v>11</v>
      </c>
      <c r="L88" s="3" t="s">
        <v>12</v>
      </c>
      <c r="M88" s="1" t="s">
        <v>13</v>
      </c>
      <c r="N88" s="4" t="s">
        <v>14</v>
      </c>
    </row>
    <row r="89" spans="1:14" ht="18.75" x14ac:dyDescent="0.25">
      <c r="A89" s="19">
        <v>1</v>
      </c>
      <c r="B89" s="20" t="s">
        <v>15</v>
      </c>
      <c r="C89" s="20" t="s">
        <v>44</v>
      </c>
      <c r="D89" s="20" t="s">
        <v>161</v>
      </c>
      <c r="E89" s="20" t="s">
        <v>104</v>
      </c>
      <c r="F89" s="21">
        <v>60</v>
      </c>
      <c r="G89" s="21">
        <v>2255.08</v>
      </c>
      <c r="H89" s="21" t="str">
        <f>IF(COUNTA(I89)=1,VLOOKUP(B89,'[1]CUSTOS VEICULO-MOTORISTA'!$A$2:$C$17,3,FALSE),"-")</f>
        <v>-</v>
      </c>
      <c r="I89" s="19"/>
      <c r="J89" s="22" t="s">
        <v>82</v>
      </c>
      <c r="K89" s="22" t="s">
        <v>25</v>
      </c>
      <c r="L89" s="23">
        <v>43770</v>
      </c>
      <c r="M89" s="24" t="str">
        <f t="shared" ref="M89:M94" ca="1" si="11">IFERROR(IF(L89="","DATA INVÁLIDA",IF(AND(TODAY()-L89&gt;=548,OR(B89="H",B89="H1.1")),"VENCIDA",IF(AND(TODAY()-L89&lt;548,OR(B89="H",B89="H1.1")),"EM DIA",IF(AND(TODAY()-L89&gt;=730,OR(B89="A",B89="A1.1",B89="A1",B89="A2",B89="A3",B89="B",B89="B1",B89="B1.1",B89="B2",B89="D2",B89="D2.1",B89="E3")),"VENCIDA",IF(AND(TODAY()-L89&lt;730,OR(B89="A",B89="A1.1",B89="A1",B89="A2",B89="A3",B89="B",B89="B1",B89="B1.1",B89="B2",B89="D2",B89="D2.1",B89="E3")),"EM DIA",IF(AND(TODAY()-L89&gt;=1095,OR(B89="D",B89="D1.1",B89="D1",B89="E",B89="E1",B89="E1.1",B89="E2")),"VENCIDA",IF(AND(TODAY()-L89&lt;1095,OR(B89="D",B89="D1.1",B89="D1",B89="E",B89="E1",B89="E1.1",B89="E2")),"EM DIA",IF(AND(TODAY()-L89&gt;=1460,B89="F2"),"VENCIDA",IF(AND(TODAY()-L89&lt;1460,B89="F2"),"EM DIA",IF(AND(TODAY()-L89&gt;=2555,OR(B89="F",B89="F1")),"VENCIDA",IF(AND(TODAY()-L89&lt;2555,OR(B89="F",B89="F1")),"EM DIA",IF(AND(TODAY()-L89&gt;=1825,OR(B89="G",B89="G0",B89="G1",B89="G1.1",B89="G1.2",B89="G1.3",B89="G1.4",B89="G1.5",B89="G1.7")),"VENCIDA",IF(AND(TODAY()-L89&lt;1825,OR(B89="G",B89="G0",B89="G1",B89="G1.1",B89="G1.2",B89="G1.3",B89="G1.4",B89="G1.5",B89="G1.7")),"EM DIA",""))))))))))))),"-")</f>
        <v>VENCIDA</v>
      </c>
      <c r="N89" s="23">
        <f t="shared" ref="N89:N94" si="12">IFERROR(IF(L89="","DATA INVÁLIDA",IF(OR(B89="H",B89="H1.1"),EDATE(L89,18),IF(OR(B89="A",B89="A1.1",B89="A1",B89="A2",B89="A3",B89="B",B89="B1",B89="B1.1",B89="B2",B89="D2",B89="D2.1",B89="E3"),EDATE(L89,24),IF(OR(B89="D",B89="D1.1",B89="D1",B89="E",B89="E1",B89="E1.1",B89="E2"),EDATE(L89,36),IF(B89="F2",EDATE(L89,48),IF(OR(B89="F",B89="F1"),EDATE(L89,84),IF(OR(B89="G",B89="G0",B89="G1",B89="G1.1",B89="G1.2",B89="G1.3",B89="G1.4",B89="G1.5",B89="G1.7"),EDATE(L89,60),""))))))),"-")</f>
        <v>44501</v>
      </c>
    </row>
    <row r="90" spans="1:14" ht="18.75" x14ac:dyDescent="0.25">
      <c r="A90" s="19">
        <v>2</v>
      </c>
      <c r="B90" s="20" t="s">
        <v>15</v>
      </c>
      <c r="C90" s="20" t="s">
        <v>44</v>
      </c>
      <c r="D90" s="20" t="s">
        <v>162</v>
      </c>
      <c r="E90" s="20" t="s">
        <v>95</v>
      </c>
      <c r="F90" s="21">
        <v>90</v>
      </c>
      <c r="G90" s="21">
        <v>2255.08</v>
      </c>
      <c r="H90" s="21">
        <v>3522.39</v>
      </c>
      <c r="I90" s="19" t="s">
        <v>163</v>
      </c>
      <c r="J90" s="22" t="s">
        <v>134</v>
      </c>
      <c r="K90" s="22" t="s">
        <v>25</v>
      </c>
      <c r="L90" s="23">
        <v>45096</v>
      </c>
      <c r="M90" s="24" t="str">
        <f t="shared" ca="1" si="11"/>
        <v>EM DIA</v>
      </c>
      <c r="N90" s="23">
        <f t="shared" si="12"/>
        <v>45827</v>
      </c>
    </row>
    <row r="91" spans="1:14" ht="18.75" x14ac:dyDescent="0.25">
      <c r="A91" s="19">
        <v>3</v>
      </c>
      <c r="B91" s="20" t="s">
        <v>15</v>
      </c>
      <c r="C91" s="20" t="s">
        <v>44</v>
      </c>
      <c r="D91" s="20" t="s">
        <v>164</v>
      </c>
      <c r="E91" s="20" t="s">
        <v>104</v>
      </c>
      <c r="F91" s="21">
        <v>375</v>
      </c>
      <c r="G91" s="21">
        <v>2255.08</v>
      </c>
      <c r="H91" s="21" t="str">
        <f>IF(COUNTA(I91)=1,VLOOKUP(B91,'[1]CUSTOS VEICULO-MOTORISTA'!$A$2:$C$17,3,FALSE),"-")</f>
        <v>-</v>
      </c>
      <c r="I91" s="19"/>
      <c r="J91" s="22" t="s">
        <v>82</v>
      </c>
      <c r="K91" s="22" t="s">
        <v>25</v>
      </c>
      <c r="L91" s="23">
        <v>43776</v>
      </c>
      <c r="M91" s="24" t="str">
        <f t="shared" ca="1" si="11"/>
        <v>VENCIDA</v>
      </c>
      <c r="N91" s="23">
        <f t="shared" si="12"/>
        <v>44507</v>
      </c>
    </row>
    <row r="92" spans="1:14" ht="18.75" x14ac:dyDescent="0.25">
      <c r="A92" s="19">
        <v>4</v>
      </c>
      <c r="B92" s="20" t="s">
        <v>15</v>
      </c>
      <c r="C92" s="20" t="s">
        <v>44</v>
      </c>
      <c r="D92" s="20" t="s">
        <v>165</v>
      </c>
      <c r="E92" s="20" t="s">
        <v>75</v>
      </c>
      <c r="F92" s="21">
        <v>245</v>
      </c>
      <c r="G92" s="21">
        <v>2255.08</v>
      </c>
      <c r="H92" s="21">
        <v>3522.39</v>
      </c>
      <c r="I92" s="19" t="s">
        <v>166</v>
      </c>
      <c r="J92" s="22" t="s">
        <v>82</v>
      </c>
      <c r="K92" s="22" t="s">
        <v>25</v>
      </c>
      <c r="L92" s="23">
        <v>43776</v>
      </c>
      <c r="M92" s="24" t="str">
        <f t="shared" ca="1" si="11"/>
        <v>VENCIDA</v>
      </c>
      <c r="N92" s="23">
        <f t="shared" si="12"/>
        <v>44507</v>
      </c>
    </row>
    <row r="93" spans="1:14" ht="18.75" x14ac:dyDescent="0.25">
      <c r="A93" s="19">
        <v>5</v>
      </c>
      <c r="B93" s="20" t="s">
        <v>15</v>
      </c>
      <c r="C93" s="20" t="s">
        <v>44</v>
      </c>
      <c r="D93" s="20" t="s">
        <v>167</v>
      </c>
      <c r="E93" s="20" t="s">
        <v>168</v>
      </c>
      <c r="F93" s="21">
        <v>180</v>
      </c>
      <c r="G93" s="21">
        <v>2255.08</v>
      </c>
      <c r="H93" s="21">
        <v>3522.39</v>
      </c>
      <c r="I93" s="19" t="s">
        <v>169</v>
      </c>
      <c r="J93" s="22" t="s">
        <v>82</v>
      </c>
      <c r="K93" s="22" t="s">
        <v>22</v>
      </c>
      <c r="L93" s="23">
        <v>44806</v>
      </c>
      <c r="M93" s="24" t="str">
        <f t="shared" ca="1" si="11"/>
        <v>EM DIA</v>
      </c>
      <c r="N93" s="23"/>
    </row>
    <row r="94" spans="1:14" ht="18.75" x14ac:dyDescent="0.25">
      <c r="A94" s="19">
        <v>6</v>
      </c>
      <c r="B94" s="20" t="s">
        <v>15</v>
      </c>
      <c r="C94" s="20" t="s">
        <v>170</v>
      </c>
      <c r="D94" s="20" t="s">
        <v>171</v>
      </c>
      <c r="E94" s="20" t="s">
        <v>172</v>
      </c>
      <c r="F94" s="21">
        <v>110</v>
      </c>
      <c r="G94" s="21">
        <v>2255.08</v>
      </c>
      <c r="H94" s="21">
        <v>3522.39</v>
      </c>
      <c r="I94" s="19" t="s">
        <v>173</v>
      </c>
      <c r="J94" s="22" t="s">
        <v>21</v>
      </c>
      <c r="K94" s="22" t="s">
        <v>22</v>
      </c>
      <c r="L94" s="23">
        <v>43294</v>
      </c>
      <c r="M94" s="24" t="str">
        <f t="shared" ca="1" si="11"/>
        <v>VENCIDA</v>
      </c>
      <c r="N94" s="23">
        <f t="shared" si="12"/>
        <v>44025</v>
      </c>
    </row>
    <row r="95" spans="1:14" ht="18.75" x14ac:dyDescent="0.25">
      <c r="A95" s="84" t="s">
        <v>83</v>
      </c>
      <c r="B95" s="84"/>
      <c r="C95" s="84"/>
      <c r="D95" s="84"/>
      <c r="E95" s="84"/>
      <c r="F95" s="27">
        <f>SUM(F89:F94)</f>
        <v>1060</v>
      </c>
      <c r="G95" s="43">
        <f>SUM(G89:G94)</f>
        <v>13530.48</v>
      </c>
      <c r="H95" s="43">
        <f>SUM(H89:H94)</f>
        <v>14089.56</v>
      </c>
      <c r="I95" s="28"/>
      <c r="J95" s="29"/>
      <c r="K95" s="29"/>
      <c r="L95" s="30"/>
      <c r="M95" s="31"/>
      <c r="N95" s="32"/>
    </row>
    <row r="96" spans="1:14" ht="18.75" x14ac:dyDescent="0.25">
      <c r="A96" s="84" t="s">
        <v>84</v>
      </c>
      <c r="B96" s="84"/>
      <c r="C96" s="84"/>
      <c r="D96" s="84"/>
      <c r="E96" s="84"/>
      <c r="F96" s="89">
        <f>SUM(G95:H95)</f>
        <v>27620.04</v>
      </c>
      <c r="G96" s="89"/>
      <c r="H96" s="89"/>
      <c r="I96" s="28"/>
      <c r="J96" s="29"/>
      <c r="K96" s="29"/>
      <c r="L96" s="30"/>
      <c r="M96" s="31"/>
      <c r="N96" s="32"/>
    </row>
    <row r="97" spans="1:14" ht="21" x14ac:dyDescent="0.25">
      <c r="A97" s="83" t="s">
        <v>174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</row>
    <row r="98" spans="1:14" ht="56.25" x14ac:dyDescent="0.25">
      <c r="A98" s="1" t="s">
        <v>1</v>
      </c>
      <c r="B98" s="1" t="s">
        <v>2</v>
      </c>
      <c r="C98" s="1" t="s">
        <v>3</v>
      </c>
      <c r="D98" s="1" t="s">
        <v>4</v>
      </c>
      <c r="E98" s="1" t="s">
        <v>5</v>
      </c>
      <c r="F98" s="1" t="s">
        <v>6</v>
      </c>
      <c r="G98" s="2" t="s">
        <v>7</v>
      </c>
      <c r="H98" s="1" t="s">
        <v>8</v>
      </c>
      <c r="I98" s="1" t="s">
        <v>9</v>
      </c>
      <c r="J98" s="2" t="s">
        <v>10</v>
      </c>
      <c r="K98" s="2" t="s">
        <v>11</v>
      </c>
      <c r="L98" s="3" t="s">
        <v>12</v>
      </c>
      <c r="M98" s="1" t="s">
        <v>13</v>
      </c>
      <c r="N98" s="4" t="s">
        <v>14</v>
      </c>
    </row>
    <row r="99" spans="1:14" ht="18.75" x14ac:dyDescent="0.25">
      <c r="A99" s="19">
        <v>1</v>
      </c>
      <c r="B99" s="20" t="s">
        <v>175</v>
      </c>
      <c r="C99" s="20" t="s">
        <v>129</v>
      </c>
      <c r="D99" s="20" t="s">
        <v>176</v>
      </c>
      <c r="E99" s="20" t="s">
        <v>78</v>
      </c>
      <c r="F99" s="21">
        <v>450</v>
      </c>
      <c r="G99" s="21">
        <v>18806.939999999999</v>
      </c>
      <c r="H99" s="21">
        <v>4735.3100000000004</v>
      </c>
      <c r="I99" s="19" t="s">
        <v>177</v>
      </c>
      <c r="J99" s="22" t="s">
        <v>178</v>
      </c>
      <c r="K99" s="22" t="s">
        <v>25</v>
      </c>
      <c r="L99" s="23">
        <v>41641</v>
      </c>
      <c r="M99" s="24" t="str">
        <f t="shared" ref="M99:M108" ca="1" si="13">IFERROR(IF(L99="","DATA INVÁLIDA",IF(AND(TODAY()-L99&gt;=548,OR(B99="H",B99="H1.1")),"VENCIDA",IF(AND(TODAY()-L99&lt;548,OR(B99="H",B99="H1.1")),"EM DIA",IF(AND(TODAY()-L99&gt;=730,OR(B99="A",B99="A1.1",B99="A1",B99="A2",B99="A3",B99="B",B99="B1",B99="B1.1",B99="B2",B99="D2",B99="D2.1",B99="E3")),"VENCIDA",IF(AND(TODAY()-L99&lt;730,OR(B99="A",B99="A1.1",B99="A1",B99="A2",B99="A3",B99="B",B99="B1",B99="B1.1",B99="B2",B99="D2",B99="D2.1",B99="E3")),"EM DIA",IF(AND(TODAY()-L99&gt;=1095,OR(B99="D",B99="D1.1",B99="D1",B99="E",B99="E1",B99="E1.1",B99="E2")),"VENCIDA",IF(AND(TODAY()-L99&lt;1095,OR(B99="D",B99="D1.1",B99="D1",B99="E",B99="E1",B99="E1.1",B99="E2")),"EM DIA",IF(AND(TODAY()-L99&gt;=1460,B99="F2"),"VENCIDA",IF(AND(TODAY()-L99&lt;1460,B99="F2"),"EM DIA",IF(AND(TODAY()-L99&gt;=2555,OR(B99="F",B99="F1")),"VENCIDA",IF(AND(TODAY()-L99&lt;2555,OR(B99="F",B99="F1")),"EM DIA",IF(AND(TODAY()-L99&gt;=1825,OR(B99="G",B99="G0",B99="G1",B99="G1.1",B99="G1.2",B99="G1.3",B99="G1.4",B99="G1.5",B99="G1.7")),"VENCIDA",IF(AND(TODAY()-L99&lt;1825,OR(B99="G",B99="G0",B99="G1",B99="G1.1",B99="G1.2",B99="G1.3",B99="G1.4",B99="G1.5",B99="G1.7")),"EM DIA",""))))))))))))),"-")</f>
        <v>VENCIDA</v>
      </c>
      <c r="N99" s="11">
        <f t="shared" ref="N99:N106" si="14">IFERROR(IF(L99="","DATA INVÁLIDA",IF(OR(B99="H",B99="H1.1"),EDATE(L99,18),IF(OR(B99="A",B99="A1.1",B99="A1",B99="A2",B99="A3",B99="B",B99="B1",B99="B1.1",B99="B2",B99="D2",B99="D2.1",B99="E3"),EDATE(L99,24),IF(OR(B99="D",B99="D1.1",B99="D1",B99="E",B99="E1",B99="E1.1",B99="E2"),EDATE(L99,36),IF(B99="F2",EDATE(L99,48),IF(OR(B99="F",B99="F1"),EDATE(L99,84),IF(OR(B99="G",B99="G0",B99="G1",B99="G1.1",B99="G1.2",B99="G1.3",B99="G1.4",B99="G1.5",B99="G1.7"),EDATE(L99,60),""))))))),"-")</f>
        <v>43467</v>
      </c>
    </row>
    <row r="100" spans="1:14" ht="18.75" x14ac:dyDescent="0.25">
      <c r="A100" s="19">
        <v>2</v>
      </c>
      <c r="B100" s="20" t="s">
        <v>38</v>
      </c>
      <c r="C100" s="20" t="s">
        <v>39</v>
      </c>
      <c r="D100" s="20" t="s">
        <v>179</v>
      </c>
      <c r="E100" s="20" t="s">
        <v>78</v>
      </c>
      <c r="F100" s="21">
        <v>105</v>
      </c>
      <c r="G100" s="21">
        <v>8500</v>
      </c>
      <c r="H100" s="21" t="str">
        <f>IF(COUNTA(I100)=1,VLOOKUP(B100,'[1]CUSTOS VEICULO-MOTORISTA'!$A$2:$C$17,3,FALSE),"-")</f>
        <v>-</v>
      </c>
      <c r="I100" s="22"/>
      <c r="J100" s="22" t="s">
        <v>82</v>
      </c>
      <c r="K100" s="22" t="s">
        <v>22</v>
      </c>
      <c r="L100" s="23">
        <v>43817</v>
      </c>
      <c r="M100" s="24" t="str">
        <f t="shared" ca="1" si="13"/>
        <v>VENCIDA</v>
      </c>
      <c r="N100" s="11">
        <f t="shared" si="14"/>
        <v>44913</v>
      </c>
    </row>
    <row r="101" spans="1:14" ht="18.75" x14ac:dyDescent="0.25">
      <c r="A101" s="19">
        <v>3</v>
      </c>
      <c r="B101" s="20" t="s">
        <v>15</v>
      </c>
      <c r="C101" s="20" t="s">
        <v>44</v>
      </c>
      <c r="D101" s="20" t="s">
        <v>180</v>
      </c>
      <c r="E101" s="20" t="s">
        <v>78</v>
      </c>
      <c r="F101" s="21">
        <v>180</v>
      </c>
      <c r="G101" s="21">
        <v>2255.08</v>
      </c>
      <c r="H101" s="21"/>
      <c r="I101" s="19"/>
      <c r="J101" s="22" t="s">
        <v>66</v>
      </c>
      <c r="K101" s="22" t="s">
        <v>25</v>
      </c>
      <c r="L101" s="23">
        <v>44237</v>
      </c>
      <c r="M101" s="24" t="str">
        <f t="shared" ca="1" si="13"/>
        <v>VENCIDA</v>
      </c>
      <c r="N101" s="11">
        <f t="shared" si="14"/>
        <v>44967</v>
      </c>
    </row>
    <row r="102" spans="1:14" ht="18.75" x14ac:dyDescent="0.25">
      <c r="A102" s="19">
        <v>4</v>
      </c>
      <c r="B102" s="20" t="s">
        <v>15</v>
      </c>
      <c r="C102" s="20" t="s">
        <v>44</v>
      </c>
      <c r="D102" s="20" t="s">
        <v>181</v>
      </c>
      <c r="E102" s="20" t="s">
        <v>68</v>
      </c>
      <c r="F102" s="21">
        <v>225</v>
      </c>
      <c r="G102" s="21">
        <v>2255.08</v>
      </c>
      <c r="H102" s="21" t="str">
        <f>IF(COUNTA(I102)=1,VLOOKUP(B102,'[1]CUSTOS VEICULO-MOTORISTA'!$A$2:$C$17,3,FALSE),"-")</f>
        <v>-</v>
      </c>
      <c r="I102" s="19"/>
      <c r="J102" s="22" t="s">
        <v>21</v>
      </c>
      <c r="K102" s="22" t="s">
        <v>22</v>
      </c>
      <c r="L102" s="23">
        <v>43301</v>
      </c>
      <c r="M102" s="24" t="str">
        <f ca="1">IFERROR(IF(L102="","DATA INVÁLIDA",IF(AND(TODAY()-L102&gt;=548,OR(B102="H",B102="H1.1")),"VENCIDA",IF(AND(TODAY()-L102&lt;548,OR(B102="H",B102="H1.1")),"EM DIA",IF(AND(TODAY()-L102&gt;=730,OR(B102="A",B102="A1.1",B102="A1",B102="A2",B102="A3",B102="B",B102="B1",B102="B1.1",B102="B2",B102="D2",B102="D2.1",B102="E3")),"VENCIDA",IF(AND(TODAY()-L102&lt;730,OR(B102="A",B102="A1.1",B102="A1",B102="A2",B102="A3",B102="B",B102="B1",B102="B1.1",B102="B2",B102="D2",B102="D2.1",B102="E3")),"EM DIA",IF(AND(TODAY()-L102&gt;=1095,OR(B102="D",B102="D1.1",B102="D1",B102="E",B102="E1",B102="E1.1",B102="E2")),"VENCIDA",IF(AND(TODAY()-L102&lt;1095,OR(B102="D",B102="D1.1",B102="D1",B102="E",B102="E1",B102="E1.1",B102="E2")),"EM DIA",IF(AND(TODAY()-L102&gt;=1460,B102="F2"),"VENCIDA",IF(AND(TODAY()-L102&lt;1460,B102="F2"),"EM DIA",IF(AND(TODAY()-L102&gt;=2555,OR(B102="F",B102="F1")),"VENCIDA",IF(AND(TODAY()-L102&lt;K1202555,OR(B102="F",B102="F1")),"EM DIA",IF(AND(TODAY()-L102&gt;=1825,OR(B102="G",B102="G0",B102="G1",B102="G1.1",B102="G1.2",B102="G1.3",B102="G1.4",B102="G1.5",B102="G1.7")),"VENCIDA",IF(AND(TODAY()-L102&lt;1825,OR(B102="G",B102="G0",B102="G1",B102="G1.1",B102="G1.2",B102="G1.3",B102="G1.4",B102="G1.5",B102="G1.7")),"EM DIA",""))))))))))))),"-")</f>
        <v>VENCIDA</v>
      </c>
      <c r="N102" s="11">
        <f t="shared" si="14"/>
        <v>44032</v>
      </c>
    </row>
    <row r="103" spans="1:14" ht="18.75" x14ac:dyDescent="0.25">
      <c r="A103" s="19">
        <v>5</v>
      </c>
      <c r="B103" s="20" t="s">
        <v>38</v>
      </c>
      <c r="C103" s="20" t="s">
        <v>72</v>
      </c>
      <c r="D103" s="44" t="s">
        <v>182</v>
      </c>
      <c r="E103" s="20" t="s">
        <v>183</v>
      </c>
      <c r="F103" s="21">
        <v>105</v>
      </c>
      <c r="G103" s="21">
        <v>8500</v>
      </c>
      <c r="H103" s="21"/>
      <c r="I103" s="19"/>
      <c r="J103" s="22" t="s">
        <v>64</v>
      </c>
      <c r="K103" s="22" t="s">
        <v>79</v>
      </c>
      <c r="L103" s="23">
        <v>45061</v>
      </c>
      <c r="M103" s="24" t="s">
        <v>184</v>
      </c>
      <c r="N103" s="11">
        <f t="shared" si="14"/>
        <v>46157</v>
      </c>
    </row>
    <row r="104" spans="1:14" ht="18.75" x14ac:dyDescent="0.25">
      <c r="A104" s="19">
        <v>6</v>
      </c>
      <c r="B104" s="20" t="s">
        <v>15</v>
      </c>
      <c r="C104" s="20" t="s">
        <v>44</v>
      </c>
      <c r="D104" s="20" t="s">
        <v>185</v>
      </c>
      <c r="E104" s="20" t="s">
        <v>95</v>
      </c>
      <c r="F104" s="21">
        <v>140</v>
      </c>
      <c r="G104" s="21">
        <v>2255.08</v>
      </c>
      <c r="H104" s="21">
        <v>3522.39</v>
      </c>
      <c r="I104" s="19" t="s">
        <v>186</v>
      </c>
      <c r="J104" s="22" t="s">
        <v>82</v>
      </c>
      <c r="K104" s="22" t="s">
        <v>25</v>
      </c>
      <c r="L104" s="23">
        <v>43670</v>
      </c>
      <c r="M104" s="24" t="str">
        <f t="shared" ca="1" si="13"/>
        <v>VENCIDA</v>
      </c>
      <c r="N104" s="11">
        <f t="shared" si="14"/>
        <v>44401</v>
      </c>
    </row>
    <row r="105" spans="1:14" ht="18.75" x14ac:dyDescent="0.25">
      <c r="A105" s="19">
        <v>7</v>
      </c>
      <c r="B105" s="20" t="s">
        <v>15</v>
      </c>
      <c r="C105" s="20" t="s">
        <v>44</v>
      </c>
      <c r="D105" s="20" t="s">
        <v>187</v>
      </c>
      <c r="E105" s="20" t="s">
        <v>188</v>
      </c>
      <c r="F105" s="21">
        <v>150</v>
      </c>
      <c r="G105" s="21">
        <v>2255.08</v>
      </c>
      <c r="H105" s="21">
        <v>3522.39</v>
      </c>
      <c r="I105" s="19" t="s">
        <v>189</v>
      </c>
      <c r="J105" s="22" t="s">
        <v>82</v>
      </c>
      <c r="K105" s="22" t="s">
        <v>25</v>
      </c>
      <c r="L105" s="23">
        <v>43707</v>
      </c>
      <c r="M105" s="24" t="str">
        <f t="shared" ca="1" si="13"/>
        <v>VENCIDA</v>
      </c>
      <c r="N105" s="11">
        <f t="shared" si="14"/>
        <v>44438</v>
      </c>
    </row>
    <row r="106" spans="1:14" ht="18.75" x14ac:dyDescent="0.25">
      <c r="A106" s="19">
        <v>8</v>
      </c>
      <c r="B106" s="20" t="s">
        <v>38</v>
      </c>
      <c r="C106" s="20" t="s">
        <v>72</v>
      </c>
      <c r="D106" s="20" t="s">
        <v>190</v>
      </c>
      <c r="E106" s="20" t="s">
        <v>191</v>
      </c>
      <c r="F106" s="21">
        <v>130</v>
      </c>
      <c r="G106" s="21">
        <v>8500</v>
      </c>
      <c r="H106" s="21" t="str">
        <f>IF(COUNTA(I106)=1,VLOOKUP(B106,'[1]CUSTOS VEICULO-MOTORISTA'!$A$2:$C$17,3,FALSE),"-")</f>
        <v>-</v>
      </c>
      <c r="I106" s="19"/>
      <c r="J106" s="22" t="s">
        <v>93</v>
      </c>
      <c r="K106" s="22" t="s">
        <v>25</v>
      </c>
      <c r="L106" s="23">
        <v>44960</v>
      </c>
      <c r="M106" s="24" t="str">
        <f t="shared" ca="1" si="13"/>
        <v>EM DIA</v>
      </c>
      <c r="N106" s="11">
        <f t="shared" si="14"/>
        <v>46056</v>
      </c>
    </row>
    <row r="107" spans="1:14" ht="18.75" x14ac:dyDescent="0.25">
      <c r="A107" s="19">
        <v>9</v>
      </c>
      <c r="B107" s="21" t="s">
        <v>192</v>
      </c>
      <c r="C107" s="21" t="s">
        <v>129</v>
      </c>
      <c r="D107" s="21" t="s">
        <v>193</v>
      </c>
      <c r="E107" s="21" t="s">
        <v>191</v>
      </c>
      <c r="F107" s="21">
        <v>1600</v>
      </c>
      <c r="G107" s="21">
        <v>25000</v>
      </c>
      <c r="H107" s="21"/>
      <c r="I107" s="33" t="s">
        <v>194</v>
      </c>
      <c r="J107" s="45" t="s">
        <v>195</v>
      </c>
      <c r="K107" s="45" t="s">
        <v>25</v>
      </c>
      <c r="L107" s="23">
        <v>43714</v>
      </c>
      <c r="M107" s="24" t="s">
        <v>184</v>
      </c>
      <c r="N107" s="11">
        <v>44871</v>
      </c>
    </row>
    <row r="108" spans="1:14" ht="37.5" x14ac:dyDescent="0.25">
      <c r="A108" s="19">
        <v>10</v>
      </c>
      <c r="B108" s="20" t="s">
        <v>175</v>
      </c>
      <c r="C108" s="34" t="s">
        <v>196</v>
      </c>
      <c r="D108" s="34" t="s">
        <v>197</v>
      </c>
      <c r="E108" s="21" t="s">
        <v>30</v>
      </c>
      <c r="F108" s="21">
        <v>1600</v>
      </c>
      <c r="G108" s="21">
        <v>18806.939999999999</v>
      </c>
      <c r="H108" s="21">
        <v>4735.3100000000004</v>
      </c>
      <c r="I108" s="20" t="s">
        <v>198</v>
      </c>
      <c r="J108" s="22" t="s">
        <v>178</v>
      </c>
      <c r="K108" s="45" t="s">
        <v>25</v>
      </c>
      <c r="L108" s="23">
        <v>41641</v>
      </c>
      <c r="M108" s="24" t="str">
        <f t="shared" ca="1" si="13"/>
        <v>VENCIDA</v>
      </c>
      <c r="N108" s="11">
        <v>43102</v>
      </c>
    </row>
    <row r="109" spans="1:14" ht="18.75" x14ac:dyDescent="0.25">
      <c r="A109" s="89" t="s">
        <v>83</v>
      </c>
      <c r="B109" s="89"/>
      <c r="C109" s="89"/>
      <c r="D109" s="89"/>
      <c r="E109" s="89"/>
      <c r="F109" s="26">
        <f>SUM(F99:F106)</f>
        <v>1485</v>
      </c>
      <c r="G109" s="26">
        <f>SUM(G99:G108)</f>
        <v>97134.200000000012</v>
      </c>
      <c r="H109" s="26">
        <f>SUM(H99:H108)</f>
        <v>16515.400000000001</v>
      </c>
      <c r="I109" s="28"/>
      <c r="J109" s="29"/>
      <c r="K109" s="29"/>
      <c r="L109" s="30"/>
      <c r="M109" s="31"/>
      <c r="N109" s="32"/>
    </row>
    <row r="110" spans="1:14" ht="18.75" x14ac:dyDescent="0.25">
      <c r="A110" s="89" t="s">
        <v>84</v>
      </c>
      <c r="B110" s="89"/>
      <c r="C110" s="89"/>
      <c r="D110" s="89"/>
      <c r="E110" s="89"/>
      <c r="F110" s="89">
        <f>SUM(G109:H109)</f>
        <v>113649.60000000001</v>
      </c>
      <c r="G110" s="89"/>
      <c r="H110" s="89"/>
      <c r="I110" s="28"/>
      <c r="J110" s="29"/>
      <c r="K110" s="29"/>
      <c r="L110" s="30"/>
      <c r="M110" s="31"/>
      <c r="N110" s="32"/>
    </row>
    <row r="111" spans="1:14" ht="21" x14ac:dyDescent="0.25">
      <c r="A111" s="83" t="s">
        <v>199</v>
      </c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</row>
    <row r="112" spans="1:14" ht="56.25" x14ac:dyDescent="0.25">
      <c r="A112" s="1" t="s">
        <v>1</v>
      </c>
      <c r="B112" s="1" t="s">
        <v>2</v>
      </c>
      <c r="C112" s="1" t="s">
        <v>3</v>
      </c>
      <c r="D112" s="1" t="s">
        <v>4</v>
      </c>
      <c r="E112" s="1" t="s">
        <v>5</v>
      </c>
      <c r="F112" s="1" t="s">
        <v>6</v>
      </c>
      <c r="G112" s="2" t="s">
        <v>7</v>
      </c>
      <c r="H112" s="1" t="s">
        <v>8</v>
      </c>
      <c r="I112" s="1" t="s">
        <v>9</v>
      </c>
      <c r="J112" s="2" t="s">
        <v>10</v>
      </c>
      <c r="K112" s="2" t="s">
        <v>11</v>
      </c>
      <c r="L112" s="3" t="s">
        <v>12</v>
      </c>
      <c r="M112" s="1" t="s">
        <v>13</v>
      </c>
      <c r="N112" s="4" t="s">
        <v>14</v>
      </c>
    </row>
    <row r="113" spans="1:14" ht="18.75" x14ac:dyDescent="0.25">
      <c r="A113" s="19">
        <v>1</v>
      </c>
      <c r="B113" s="20" t="s">
        <v>38</v>
      </c>
      <c r="C113" s="20" t="s">
        <v>136</v>
      </c>
      <c r="D113" s="46" t="s">
        <v>200</v>
      </c>
      <c r="E113" s="20" t="s">
        <v>201</v>
      </c>
      <c r="F113" s="33">
        <v>200</v>
      </c>
      <c r="G113" s="33">
        <v>8500</v>
      </c>
      <c r="H113" s="33" t="str">
        <f>IF(COUNTA(I113)=1,VLOOKUP(B113,'[1]CUSTOS VEICULO-MOTORISTA'!$A$2:$C$17,3,FALSE),"-")</f>
        <v>-</v>
      </c>
      <c r="I113" s="19"/>
      <c r="J113" s="22" t="s">
        <v>51</v>
      </c>
      <c r="K113" s="22" t="s">
        <v>25</v>
      </c>
      <c r="L113" s="23">
        <v>42513</v>
      </c>
      <c r="M113" s="47" t="str">
        <f t="shared" ref="M113:M128" ca="1" si="15">IFERROR(IF(L113="","DATA INVÁLIDA",IF(AND(TODAY()-L113&gt;=548,OR(B113="H",B113="H1.1")),"VENCIDA",IF(AND(TODAY()-L113&lt;548,OR(B113="H",B113="H1.1")),"EM DIA",IF(AND(TODAY()-L113&gt;=730,OR(B113="A",B113="A1.1",B113="A1",B113="A2",B113="A3",B113="B",B113="B1",B113="B1.1",B113="B2",B113="D2",B113="D2.1",B113="E3")),"VENCIDA",IF(AND(TODAY()-L113&lt;730,OR(B113="A",B113="A1.1",B113="A1",B113="A2",B113="A3",B113="B",B113="B1",B113="B1.1",B113="B2",B113="D2",B113="D2.1",B113="E3")),"EM DIA",IF(AND(TODAY()-L113&gt;=1095,OR(B113="D",B113="D1.1",B113="D1",B113="E",B113="E1",B113="E1.1",B113="E2")),"VENCIDA",IF(AND(TODAY()-L113&lt;1095,OR(B113="D",B113="D1.1",B113="D1",B113="E",B113="E1",B113="E1.1",B113="E2")),"EM DIA",IF(AND(TODAY()-L113&gt;=1460,B113="F2"),"VENCIDA",IF(AND(TODAY()-L113&lt;1460,B113="F2"),"EM DIA",IF(AND(TODAY()-L113&gt;=2555,OR(B113="F",B113="F1")),"VENCIDA",IF(AND(TODAY()-L113&lt;2555,OR(B113="F",B113="F1")),"EM DIA",IF(AND(TODAY()-L113&gt;=1825,OR(B113="G",B113="G0",B113="G1",B113="G1.1",B113="G1.2",B113="G1.3",B113="G1.4",B113="G1.5",B113="G1.7")),"VENCIDA",IF(AND(TODAY()-L113&lt;1825,OR(B113="G",B113="G0",B113="G1",B113="G1.1",B113="G1.2",B113="G1.3",B113="G1.4",B113="G1.5",B113="G1.7")),"EM DIA",""))))))))))))),"-")</f>
        <v>VENCIDA</v>
      </c>
      <c r="N113" s="23">
        <f t="shared" ref="N113:N128" si="16">IFERROR(IF(L113="","DATA INVÁLIDA",IF(OR(B113="H",B113="H1.1"),EDATE(L113,18),IF(OR(B113="A",B113="A1.1",B113="A1",B113="A2",B113="A3",B113="B",B113="B1",B113="B1.1",B113="B2",B113="D2",B113="D2.1",B113="E3"),EDATE(L113,24),IF(OR(B113="D",B113="D1.1",B113="D1",B113="E",B113="E1",B113="E1.1",B113="E2"),EDATE(L113,36),IF(B113="F2",EDATE(L113,48),IF(OR(B113="F",B113="F1"),EDATE(L113,84),IF(OR(B113="G",B113="G0",B113="G1",B113="G1.1",B113="G1.2",B113="G1.3",B113="G1.4",B113="G1.5",B113="G1.7"),EDATE(L113,60),""))))))),"-")</f>
        <v>43608</v>
      </c>
    </row>
    <row r="114" spans="1:14" ht="18.75" x14ac:dyDescent="0.25">
      <c r="A114" s="19">
        <v>2</v>
      </c>
      <c r="B114" s="20" t="s">
        <v>38</v>
      </c>
      <c r="C114" s="20" t="s">
        <v>72</v>
      </c>
      <c r="D114" s="46" t="s">
        <v>202</v>
      </c>
      <c r="E114" s="20" t="s">
        <v>78</v>
      </c>
      <c r="F114" s="33">
        <v>370</v>
      </c>
      <c r="G114" s="33">
        <v>8500</v>
      </c>
      <c r="H114" s="33" t="str">
        <f>IF(COUNTA(I114)=1,VLOOKUP(B114,'[1]CUSTOS VEICULO-MOTORISTA'!$A$2:$C$17,3,FALSE),"-")</f>
        <v>-</v>
      </c>
      <c r="I114" s="19"/>
      <c r="J114" s="22" t="s">
        <v>64</v>
      </c>
      <c r="K114" s="22" t="s">
        <v>25</v>
      </c>
      <c r="L114" s="23">
        <v>43437</v>
      </c>
      <c r="M114" s="47" t="str">
        <f t="shared" ca="1" si="15"/>
        <v>VENCIDA</v>
      </c>
      <c r="N114" s="23">
        <f t="shared" si="16"/>
        <v>44533</v>
      </c>
    </row>
    <row r="115" spans="1:14" ht="18.75" x14ac:dyDescent="0.25">
      <c r="A115" s="19">
        <v>3</v>
      </c>
      <c r="B115" s="20" t="s">
        <v>38</v>
      </c>
      <c r="C115" s="20" t="s">
        <v>72</v>
      </c>
      <c r="D115" s="46" t="s">
        <v>203</v>
      </c>
      <c r="E115" s="20" t="s">
        <v>114</v>
      </c>
      <c r="F115" s="33">
        <v>170</v>
      </c>
      <c r="G115" s="33">
        <v>8500</v>
      </c>
      <c r="H115" s="33">
        <v>3522.39</v>
      </c>
      <c r="I115" s="19" t="s">
        <v>204</v>
      </c>
      <c r="J115" s="22" t="s">
        <v>64</v>
      </c>
      <c r="K115" s="22" t="s">
        <v>79</v>
      </c>
      <c r="L115" s="23">
        <v>43699</v>
      </c>
      <c r="M115" s="47" t="str">
        <f t="shared" ca="1" si="15"/>
        <v>VENCIDA</v>
      </c>
      <c r="N115" s="23">
        <f t="shared" si="16"/>
        <v>44795</v>
      </c>
    </row>
    <row r="116" spans="1:14" ht="18.75" x14ac:dyDescent="0.25">
      <c r="A116" s="19">
        <v>4</v>
      </c>
      <c r="B116" s="20" t="s">
        <v>38</v>
      </c>
      <c r="C116" s="20" t="s">
        <v>72</v>
      </c>
      <c r="D116" s="46" t="s">
        <v>205</v>
      </c>
      <c r="E116" s="20" t="s">
        <v>78</v>
      </c>
      <c r="F116" s="33">
        <v>175</v>
      </c>
      <c r="G116" s="33">
        <v>8500</v>
      </c>
      <c r="H116" s="33" t="str">
        <f>IF(COUNTA(I116)=1,VLOOKUP(B116,'[1]CUSTOS VEICULO-MOTORISTA'!$A$2:$C$17,3,FALSE),"-")</f>
        <v>-</v>
      </c>
      <c r="I116" s="19"/>
      <c r="J116" s="22" t="s">
        <v>64</v>
      </c>
      <c r="K116" s="22" t="s">
        <v>25</v>
      </c>
      <c r="L116" s="23">
        <v>43746</v>
      </c>
      <c r="M116" s="47" t="str">
        <f t="shared" ca="1" si="15"/>
        <v>VENCIDA</v>
      </c>
      <c r="N116" s="23">
        <f t="shared" si="16"/>
        <v>44842</v>
      </c>
    </row>
    <row r="117" spans="1:14" ht="18.75" x14ac:dyDescent="0.25">
      <c r="A117" s="19">
        <v>5</v>
      </c>
      <c r="B117" s="20" t="s">
        <v>38</v>
      </c>
      <c r="C117" s="20" t="s">
        <v>136</v>
      </c>
      <c r="D117" s="46" t="s">
        <v>206</v>
      </c>
      <c r="E117" s="20" t="s">
        <v>207</v>
      </c>
      <c r="F117" s="33">
        <v>220</v>
      </c>
      <c r="G117" s="33">
        <v>8500</v>
      </c>
      <c r="H117" s="33" t="str">
        <f>IF(COUNTA(I117)=1,VLOOKUP(B117,'[1]CUSTOS VEICULO-MOTORISTA'!$A$2:$C$17,3,FALSE),"-")</f>
        <v>-</v>
      </c>
      <c r="I117" s="19"/>
      <c r="J117" s="22" t="s">
        <v>43</v>
      </c>
      <c r="K117" s="22" t="s">
        <v>25</v>
      </c>
      <c r="L117" s="23">
        <v>44005</v>
      </c>
      <c r="M117" s="47" t="str">
        <f t="shared" ca="1" si="15"/>
        <v>VENCIDA</v>
      </c>
      <c r="N117" s="23">
        <f t="shared" si="16"/>
        <v>45100</v>
      </c>
    </row>
    <row r="118" spans="1:14" ht="18.75" x14ac:dyDescent="0.25">
      <c r="A118" s="19">
        <v>6</v>
      </c>
      <c r="B118" s="20" t="s">
        <v>38</v>
      </c>
      <c r="C118" s="20" t="s">
        <v>72</v>
      </c>
      <c r="D118" s="46" t="s">
        <v>208</v>
      </c>
      <c r="E118" s="20" t="s">
        <v>75</v>
      </c>
      <c r="F118" s="33">
        <v>460</v>
      </c>
      <c r="G118" s="33">
        <v>8500</v>
      </c>
      <c r="H118" s="33" t="str">
        <f>IF(COUNTA(I118)=1,VLOOKUP(B118,'[1]CUSTOS VEICULO-MOTORISTA'!$A$2:$C$17,3,FALSE),"-")</f>
        <v>-</v>
      </c>
      <c r="I118" s="19"/>
      <c r="J118" s="22" t="s">
        <v>64</v>
      </c>
      <c r="K118" s="22" t="s">
        <v>25</v>
      </c>
      <c r="L118" s="23">
        <v>44077</v>
      </c>
      <c r="M118" s="47" t="str">
        <f t="shared" ca="1" si="15"/>
        <v>EM DIA</v>
      </c>
      <c r="N118" s="23">
        <f t="shared" si="16"/>
        <v>45172</v>
      </c>
    </row>
    <row r="119" spans="1:14" ht="18.75" x14ac:dyDescent="0.25">
      <c r="A119" s="19">
        <v>7</v>
      </c>
      <c r="B119" s="20" t="s">
        <v>209</v>
      </c>
      <c r="C119" s="20" t="s">
        <v>44</v>
      </c>
      <c r="D119" s="46" t="s">
        <v>210</v>
      </c>
      <c r="E119" s="20" t="s">
        <v>78</v>
      </c>
      <c r="F119" s="33">
        <v>225</v>
      </c>
      <c r="G119" s="33">
        <v>2255.08</v>
      </c>
      <c r="H119" s="33"/>
      <c r="I119" s="19"/>
      <c r="J119" s="22" t="s">
        <v>211</v>
      </c>
      <c r="K119" s="22" t="s">
        <v>25</v>
      </c>
      <c r="L119" s="23">
        <v>44754</v>
      </c>
      <c r="M119" s="47" t="str">
        <f t="shared" ca="1" si="15"/>
        <v>EM DIA</v>
      </c>
      <c r="N119" s="23">
        <f t="shared" si="16"/>
        <v>45485</v>
      </c>
    </row>
    <row r="120" spans="1:14" ht="18.75" x14ac:dyDescent="0.25">
      <c r="A120" s="19">
        <v>8</v>
      </c>
      <c r="B120" s="20" t="s">
        <v>15</v>
      </c>
      <c r="C120" s="20" t="s">
        <v>44</v>
      </c>
      <c r="D120" s="20" t="s">
        <v>212</v>
      </c>
      <c r="E120" s="20" t="s">
        <v>78</v>
      </c>
      <c r="F120" s="33">
        <v>225</v>
      </c>
      <c r="G120" s="33">
        <v>2255.08</v>
      </c>
      <c r="H120" s="33" t="str">
        <f>IF(COUNTA(I120)=1,VLOOKUP(B120,'[1]CUSTOS VEICULO-MOTORISTA'!$A$2:$C$17,3,FALSE),"-")</f>
        <v>-</v>
      </c>
      <c r="I120" s="19"/>
      <c r="J120" s="22">
        <v>2020</v>
      </c>
      <c r="K120" s="22" t="s">
        <v>25</v>
      </c>
      <c r="L120" s="23">
        <v>44939</v>
      </c>
      <c r="M120" s="47" t="str">
        <f t="shared" ca="1" si="15"/>
        <v>EM DIA</v>
      </c>
      <c r="N120" s="23">
        <f t="shared" si="16"/>
        <v>45670</v>
      </c>
    </row>
    <row r="121" spans="1:14" ht="18.75" x14ac:dyDescent="0.25">
      <c r="A121" s="19">
        <v>9</v>
      </c>
      <c r="B121" s="20" t="s">
        <v>15</v>
      </c>
      <c r="C121" s="20" t="s">
        <v>44</v>
      </c>
      <c r="D121" s="46" t="s">
        <v>213</v>
      </c>
      <c r="E121" s="20" t="s">
        <v>75</v>
      </c>
      <c r="F121" s="33">
        <v>225</v>
      </c>
      <c r="G121" s="33">
        <v>2255.08</v>
      </c>
      <c r="H121" s="33">
        <v>3522.39</v>
      </c>
      <c r="I121" s="19" t="s">
        <v>214</v>
      </c>
      <c r="J121" s="22" t="s">
        <v>211</v>
      </c>
      <c r="K121" s="22" t="s">
        <v>25</v>
      </c>
      <c r="L121" s="23">
        <v>45436</v>
      </c>
      <c r="M121" s="47" t="str">
        <f t="shared" ca="1" si="15"/>
        <v>EM DIA</v>
      </c>
      <c r="N121" s="23">
        <f t="shared" si="16"/>
        <v>46166</v>
      </c>
    </row>
    <row r="122" spans="1:14" ht="18.75" x14ac:dyDescent="0.25">
      <c r="A122" s="19">
        <v>10</v>
      </c>
      <c r="B122" s="20" t="s">
        <v>48</v>
      </c>
      <c r="C122" s="20" t="s">
        <v>49</v>
      </c>
      <c r="D122" s="46" t="s">
        <v>215</v>
      </c>
      <c r="E122" s="20" t="s">
        <v>168</v>
      </c>
      <c r="F122" s="33">
        <v>270</v>
      </c>
      <c r="G122" s="33">
        <v>2709.09</v>
      </c>
      <c r="H122" s="33">
        <v>3522.39</v>
      </c>
      <c r="I122" s="19" t="s">
        <v>216</v>
      </c>
      <c r="J122" s="22" t="s">
        <v>21</v>
      </c>
      <c r="K122" s="22" t="s">
        <v>25</v>
      </c>
      <c r="L122" s="23">
        <v>43153</v>
      </c>
      <c r="M122" s="47" t="str">
        <f t="shared" ca="1" si="15"/>
        <v>VENCIDA</v>
      </c>
      <c r="N122" s="23">
        <f t="shared" si="16"/>
        <v>43883</v>
      </c>
    </row>
    <row r="123" spans="1:14" ht="18.75" x14ac:dyDescent="0.25">
      <c r="A123" s="19">
        <v>11</v>
      </c>
      <c r="B123" s="20" t="s">
        <v>15</v>
      </c>
      <c r="C123" s="20" t="s">
        <v>44</v>
      </c>
      <c r="D123" s="46" t="s">
        <v>217</v>
      </c>
      <c r="E123" s="20" t="s">
        <v>56</v>
      </c>
      <c r="F123" s="33">
        <v>458</v>
      </c>
      <c r="G123" s="33">
        <v>2255.08</v>
      </c>
      <c r="H123" s="33">
        <v>3522.39</v>
      </c>
      <c r="I123" s="19" t="s">
        <v>218</v>
      </c>
      <c r="J123" s="22" t="s">
        <v>211</v>
      </c>
      <c r="K123" s="22" t="s">
        <v>25</v>
      </c>
      <c r="L123" s="23">
        <v>44574</v>
      </c>
      <c r="M123" s="47" t="str">
        <f t="shared" ca="1" si="15"/>
        <v>EM DIA</v>
      </c>
      <c r="N123" s="23">
        <f t="shared" si="16"/>
        <v>45304</v>
      </c>
    </row>
    <row r="124" spans="1:14" ht="18.75" x14ac:dyDescent="0.25">
      <c r="A124" s="19">
        <v>12</v>
      </c>
      <c r="B124" s="20" t="s">
        <v>15</v>
      </c>
      <c r="C124" s="20" t="s">
        <v>44</v>
      </c>
      <c r="D124" s="46" t="s">
        <v>219</v>
      </c>
      <c r="E124" s="20" t="s">
        <v>183</v>
      </c>
      <c r="F124" s="33">
        <v>370</v>
      </c>
      <c r="G124" s="33">
        <v>2255.08</v>
      </c>
      <c r="H124" s="33" t="str">
        <f>IF(COUNTA(I124)=1,VLOOKUP(B124,'[1]CUSTOS VEICULO-MOTORISTA'!$A$2:$C$17,3,FALSE),"-")</f>
        <v>-</v>
      </c>
      <c r="I124" s="19"/>
      <c r="J124" s="22" t="s">
        <v>211</v>
      </c>
      <c r="K124" s="22" t="s">
        <v>25</v>
      </c>
      <c r="L124" s="23">
        <v>44939</v>
      </c>
      <c r="M124" s="47" t="str">
        <f t="shared" ca="1" si="15"/>
        <v>EM DIA</v>
      </c>
      <c r="N124" s="23">
        <f t="shared" si="16"/>
        <v>45670</v>
      </c>
    </row>
    <row r="125" spans="1:14" ht="18.75" x14ac:dyDescent="0.25">
      <c r="A125" s="19">
        <v>13</v>
      </c>
      <c r="B125" s="20" t="s">
        <v>15</v>
      </c>
      <c r="C125" s="20" t="s">
        <v>44</v>
      </c>
      <c r="D125" s="46" t="s">
        <v>220</v>
      </c>
      <c r="E125" s="20" t="s">
        <v>183</v>
      </c>
      <c r="F125" s="33">
        <v>170</v>
      </c>
      <c r="G125" s="33">
        <v>2255.08</v>
      </c>
      <c r="H125" s="33" t="str">
        <f>IF(COUNTA(I125)=1,VLOOKUP(B125,'[1]CUSTOS VEICULO-MOTORISTA'!$A$2:$C$17,3,FALSE),"-")</f>
        <v>-</v>
      </c>
      <c r="I125" s="19"/>
      <c r="J125" s="22" t="s">
        <v>43</v>
      </c>
      <c r="K125" s="22" t="s">
        <v>25</v>
      </c>
      <c r="L125" s="23">
        <v>44939</v>
      </c>
      <c r="M125" s="47" t="str">
        <f t="shared" ca="1" si="15"/>
        <v>EM DIA</v>
      </c>
      <c r="N125" s="23">
        <f t="shared" si="16"/>
        <v>45670</v>
      </c>
    </row>
    <row r="126" spans="1:14" ht="18.75" x14ac:dyDescent="0.25">
      <c r="A126" s="19">
        <v>14</v>
      </c>
      <c r="B126" s="20" t="s">
        <v>48</v>
      </c>
      <c r="C126" s="20" t="s">
        <v>49</v>
      </c>
      <c r="D126" s="46" t="s">
        <v>221</v>
      </c>
      <c r="E126" s="20" t="s">
        <v>183</v>
      </c>
      <c r="F126" s="33">
        <v>360</v>
      </c>
      <c r="G126" s="33">
        <v>2709.09</v>
      </c>
      <c r="H126" s="33">
        <v>3522.39</v>
      </c>
      <c r="I126" s="19" t="s">
        <v>222</v>
      </c>
      <c r="J126" s="22" t="s">
        <v>21</v>
      </c>
      <c r="K126" s="22" t="s">
        <v>25</v>
      </c>
      <c r="L126" s="23">
        <v>43028</v>
      </c>
      <c r="M126" s="47" t="str">
        <f t="shared" ca="1" si="15"/>
        <v>VENCIDA</v>
      </c>
      <c r="N126" s="23">
        <f t="shared" si="16"/>
        <v>43758</v>
      </c>
    </row>
    <row r="127" spans="1:14" ht="18.75" x14ac:dyDescent="0.25">
      <c r="A127" s="19">
        <v>15</v>
      </c>
      <c r="B127" s="20" t="s">
        <v>38</v>
      </c>
      <c r="C127" s="20" t="s">
        <v>72</v>
      </c>
      <c r="D127" s="46" t="s">
        <v>223</v>
      </c>
      <c r="E127" s="20" t="s">
        <v>183</v>
      </c>
      <c r="F127" s="33">
        <v>335</v>
      </c>
      <c r="G127" s="33">
        <v>8500</v>
      </c>
      <c r="H127" s="33" t="str">
        <f>IF(COUNTA(I127)=1,VLOOKUP(B127,'[1]CUSTOS VEICULO-MOTORISTA'!$A$2:$C$17,3,FALSE),"-")</f>
        <v>-</v>
      </c>
      <c r="I127" s="19"/>
      <c r="J127" s="22" t="s">
        <v>64</v>
      </c>
      <c r="K127" s="22" t="s">
        <v>22</v>
      </c>
      <c r="L127" s="23">
        <v>44358</v>
      </c>
      <c r="M127" s="47" t="str">
        <f t="shared" ca="1" si="15"/>
        <v>EM DIA</v>
      </c>
      <c r="N127" s="23">
        <f t="shared" si="16"/>
        <v>45454</v>
      </c>
    </row>
    <row r="128" spans="1:14" ht="18.75" x14ac:dyDescent="0.25">
      <c r="A128" s="19">
        <v>16</v>
      </c>
      <c r="B128" s="20" t="s">
        <v>15</v>
      </c>
      <c r="C128" s="20" t="s">
        <v>44</v>
      </c>
      <c r="D128" s="46" t="s">
        <v>224</v>
      </c>
      <c r="E128" s="20" t="s">
        <v>183</v>
      </c>
      <c r="F128" s="33">
        <v>360</v>
      </c>
      <c r="G128" s="33">
        <v>2255.08</v>
      </c>
      <c r="H128" s="33" t="str">
        <f>IF(COUNTA(I128)=1,VLOOKUP(B128,'[1]CUSTOS VEICULO-MOTORISTA'!$A$2:$C$17,3,FALSE),"-")</f>
        <v>-</v>
      </c>
      <c r="I128" s="19"/>
      <c r="J128" s="22" t="s">
        <v>211</v>
      </c>
      <c r="K128" s="22" t="s">
        <v>122</v>
      </c>
      <c r="L128" s="23">
        <v>44939</v>
      </c>
      <c r="M128" s="47" t="str">
        <f t="shared" ca="1" si="15"/>
        <v>EM DIA</v>
      </c>
      <c r="N128" s="23">
        <f t="shared" si="16"/>
        <v>45670</v>
      </c>
    </row>
    <row r="129" spans="1:14" ht="18.75" x14ac:dyDescent="0.25">
      <c r="A129" s="89" t="s">
        <v>83</v>
      </c>
      <c r="B129" s="89"/>
      <c r="C129" s="89"/>
      <c r="D129" s="89"/>
      <c r="E129" s="89"/>
      <c r="F129" s="26">
        <f>SUM(F113:F128)</f>
        <v>4593</v>
      </c>
      <c r="G129" s="26">
        <f>SUM(G113:G128)</f>
        <v>80703.740000000005</v>
      </c>
      <c r="H129" s="26">
        <f>SUM(H113:H128)</f>
        <v>17611.95</v>
      </c>
      <c r="I129" s="28"/>
      <c r="J129" s="29"/>
      <c r="K129" s="29"/>
      <c r="L129" s="30"/>
      <c r="M129" s="48"/>
      <c r="N129" s="32"/>
    </row>
    <row r="130" spans="1:14" ht="18.75" x14ac:dyDescent="0.25">
      <c r="A130" s="89" t="s">
        <v>84</v>
      </c>
      <c r="B130" s="89"/>
      <c r="C130" s="89"/>
      <c r="D130" s="89"/>
      <c r="E130" s="89"/>
      <c r="F130" s="89">
        <f>SUM(G129,H129)</f>
        <v>98315.69</v>
      </c>
      <c r="G130" s="89"/>
      <c r="H130" s="89"/>
      <c r="I130" s="28"/>
      <c r="J130" s="29"/>
      <c r="K130" s="29"/>
      <c r="L130" s="30"/>
      <c r="M130" s="48"/>
      <c r="N130" s="32"/>
    </row>
    <row r="131" spans="1:14" ht="21" x14ac:dyDescent="0.25">
      <c r="A131" s="83" t="s">
        <v>225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</row>
    <row r="132" spans="1:14" ht="56.25" x14ac:dyDescent="0.25">
      <c r="A132" s="1" t="s">
        <v>1</v>
      </c>
      <c r="B132" s="1" t="s">
        <v>2</v>
      </c>
      <c r="C132" s="1" t="s">
        <v>3</v>
      </c>
      <c r="D132" s="1" t="s">
        <v>4</v>
      </c>
      <c r="E132" s="1" t="s">
        <v>5</v>
      </c>
      <c r="F132" s="1" t="s">
        <v>6</v>
      </c>
      <c r="G132" s="2" t="s">
        <v>7</v>
      </c>
      <c r="H132" s="1" t="s">
        <v>8</v>
      </c>
      <c r="I132" s="1" t="s">
        <v>9</v>
      </c>
      <c r="J132" s="2" t="s">
        <v>10</v>
      </c>
      <c r="K132" s="2" t="s">
        <v>11</v>
      </c>
      <c r="L132" s="3" t="s">
        <v>12</v>
      </c>
      <c r="M132" s="1" t="s">
        <v>13</v>
      </c>
      <c r="N132" s="4" t="s">
        <v>14</v>
      </c>
    </row>
    <row r="133" spans="1:14" ht="18.75" x14ac:dyDescent="0.25">
      <c r="A133" s="19">
        <v>1</v>
      </c>
      <c r="B133" s="20" t="s">
        <v>27</v>
      </c>
      <c r="C133" s="20" t="s">
        <v>28</v>
      </c>
      <c r="D133" s="20" t="s">
        <v>226</v>
      </c>
      <c r="E133" s="34" t="s">
        <v>104</v>
      </c>
      <c r="F133" s="21">
        <v>40</v>
      </c>
      <c r="G133" s="21">
        <v>1112</v>
      </c>
      <c r="H133" s="33" t="str">
        <f>IF(COUNTA(I133)=1,VLOOKUP(B133,'[1]CUSTOS VEICULO-MOTORISTA'!$A$2:$C$17,3,FALSE),"-")</f>
        <v>-</v>
      </c>
      <c r="I133" s="19"/>
      <c r="J133" s="22" t="s">
        <v>47</v>
      </c>
      <c r="K133" s="22" t="s">
        <v>33</v>
      </c>
      <c r="L133" s="23">
        <v>43753</v>
      </c>
      <c r="M133" s="24" t="str">
        <f t="shared" ref="M133:M176" ca="1" si="17">IFERROR(IF(L133="","DATA INVÁLIDA",IF(AND(TODAY()-L133&gt;=548,OR(B133="H",B133="H1.1")),"VENCIDA",IF(AND(TODAY()-L133&lt;548,OR(B133="H",B133="H1.1")),"EM DIA",IF(AND(TODAY()-L133&gt;=730,OR(B133="A",B133="A1.1",B133="A1",B133="A2",B133="A3",B133="B",B133="B1",B133="B1.1",B133="B2",B133="D2",B133="D2.1",B133="E3")),"VENCIDA",IF(AND(TODAY()-L133&lt;730,OR(B133="A",B133="A1.1",B133="A1",B133="A2",B133="A3",B133="B",B133="B1",B133="B1.1",B133="B2",B133="D2",B133="D2.1",B133="E3")),"EM DIA",IF(AND(TODAY()-L133&gt;=1095,OR(B133="D",B133="D1.1",B133="D1",B133="E",B133="E1",B133="E1.1",B133="E2")),"VENCIDA",IF(AND(TODAY()-L133&lt;1095,OR(B133="D",B133="D1.1",B133="D1",B133="E",B133="E1",B133="E1.1",B133="E2")),"EM DIA",IF(AND(TODAY()-L133&gt;=1460,B133="F2"),"VENCIDA",IF(AND(TODAY()-L133&lt;1460,B133="F2"),"EM DIA",IF(AND(TODAY()-L133&gt;=2555,OR(B133="F",B133="F1")),"VENCIDA",IF(AND(TODAY()-L133&lt;2555,OR(B133="F",B133="F1")),"EM DIA",IF(AND(TODAY()-L133&gt;=1825,OR(B133="G",B133="G0",B133="G1",B133="G1.1",B133="G1.2",B133="G1.3",B133="G1.4",B133="G1.5",B133="G1.7")),"VENCIDA",IF(AND(TODAY()-L133&lt;1825,OR(B133="G",B133="G0",B133="G1",B133="G1.1",B133="G1.2",B133="G1.3",B133="G1.4",B133="G1.5",B133="G1.7")),"EM DIA",""))))))))))))),"-")</f>
        <v>VENCIDA</v>
      </c>
      <c r="N133" s="23">
        <f t="shared" ref="N133:N176" si="18">IFERROR(IF(L133="","DATA INVÁLIDA",IF(OR(B133="H",B133="H1.1"),EDATE(L133,18),IF(OR(B133="A",B133="A1.1",B133="A1",B133="A2",B133="A3",B133="B",B133="B1",B133="B1.1",B133="B2",B133="D2",B133="D2.1",B133="E3"),EDATE(L133,24),IF(OR(B133="D",B133="D1.1",B133="D1",B133="E",B133="E1",B133="E1.1",B133="E2"),EDATE(L133,36),IF(B133="F2",EDATE(L133,48),IF(OR(B133="F",B133="F1"),EDATE(L133,84),IF(OR(B133="G",B133="G0",B133="G1",B133="G1.1",B133="G1.2",B133="G1.3",B133="G1.4",B133="G1.5",B133="G1.7"),EDATE(L133,60),""))))))),"-")</f>
        <v>44301</v>
      </c>
    </row>
    <row r="134" spans="1:14" ht="18.75" x14ac:dyDescent="0.25">
      <c r="A134" s="19">
        <v>2</v>
      </c>
      <c r="B134" s="20" t="s">
        <v>227</v>
      </c>
      <c r="C134" s="20" t="s">
        <v>28</v>
      </c>
      <c r="D134" s="20" t="s">
        <v>228</v>
      </c>
      <c r="E134" s="34" t="s">
        <v>229</v>
      </c>
      <c r="F134" s="21">
        <v>14</v>
      </c>
      <c r="G134" s="21">
        <v>1112</v>
      </c>
      <c r="H134" s="33"/>
      <c r="I134" s="19"/>
      <c r="J134" s="22" t="s">
        <v>47</v>
      </c>
      <c r="K134" s="22" t="s">
        <v>33</v>
      </c>
      <c r="L134" s="23">
        <v>43648</v>
      </c>
      <c r="M134" s="24" t="str">
        <f t="shared" ca="1" si="17"/>
        <v>VENCIDA</v>
      </c>
      <c r="N134" s="23">
        <v>44379</v>
      </c>
    </row>
    <row r="135" spans="1:14" ht="18.75" x14ac:dyDescent="0.25">
      <c r="A135" s="19">
        <v>3</v>
      </c>
      <c r="B135" s="20" t="s">
        <v>27</v>
      </c>
      <c r="C135" s="20" t="s">
        <v>28</v>
      </c>
      <c r="D135" s="20" t="s">
        <v>230</v>
      </c>
      <c r="E135" s="49" t="s">
        <v>231</v>
      </c>
      <c r="F135" s="21">
        <v>10</v>
      </c>
      <c r="G135" s="21">
        <v>1112</v>
      </c>
      <c r="H135" s="41" t="str">
        <f>IF(COUNTA(I135)=1,VLOOKUP(B135,'[1]CUSTOS VEICULO-MOTORISTA'!$A$2:$C$17,3,FALSE),"-")</f>
        <v>-</v>
      </c>
      <c r="I135" s="19"/>
      <c r="J135" s="22" t="s">
        <v>47</v>
      </c>
      <c r="K135" s="22" t="s">
        <v>33</v>
      </c>
      <c r="L135" s="23">
        <v>43762</v>
      </c>
      <c r="M135" s="24" t="str">
        <f t="shared" ca="1" si="17"/>
        <v>VENCIDA</v>
      </c>
      <c r="N135" s="23">
        <f t="shared" si="18"/>
        <v>44310</v>
      </c>
    </row>
    <row r="136" spans="1:14" ht="18.75" x14ac:dyDescent="0.25">
      <c r="A136" s="19">
        <v>4</v>
      </c>
      <c r="B136" s="20" t="s">
        <v>48</v>
      </c>
      <c r="C136" s="20" t="s">
        <v>49</v>
      </c>
      <c r="D136" s="20" t="s">
        <v>232</v>
      </c>
      <c r="E136" s="34" t="s">
        <v>75</v>
      </c>
      <c r="F136" s="21">
        <v>180</v>
      </c>
      <c r="G136" s="21">
        <v>2709.09</v>
      </c>
      <c r="H136" s="41" t="str">
        <f>IF(COUNTA(I136)=1,VLOOKUP(B136,'[1]CUSTOS VEICULO-MOTORISTA'!$A$2:$C$17,3,FALSE),"-")</f>
        <v>-</v>
      </c>
      <c r="I136" s="19"/>
      <c r="J136" s="22" t="s">
        <v>53</v>
      </c>
      <c r="K136" s="22" t="s">
        <v>25</v>
      </c>
      <c r="L136" s="23">
        <v>45090</v>
      </c>
      <c r="M136" s="24" t="str">
        <f t="shared" ca="1" si="17"/>
        <v>EM DIA</v>
      </c>
      <c r="N136" s="23">
        <f t="shared" si="18"/>
        <v>45821</v>
      </c>
    </row>
    <row r="137" spans="1:14" ht="18.75" x14ac:dyDescent="0.25">
      <c r="A137" s="19">
        <v>5</v>
      </c>
      <c r="B137" s="20" t="s">
        <v>48</v>
      </c>
      <c r="C137" s="20" t="s">
        <v>49</v>
      </c>
      <c r="D137" s="20" t="s">
        <v>233</v>
      </c>
      <c r="E137" s="34" t="s">
        <v>78</v>
      </c>
      <c r="F137" s="21">
        <v>182</v>
      </c>
      <c r="G137" s="21">
        <v>2709.09</v>
      </c>
      <c r="H137" s="41"/>
      <c r="I137" s="19"/>
      <c r="J137" s="22" t="s">
        <v>102</v>
      </c>
      <c r="K137" s="22" t="s">
        <v>25</v>
      </c>
      <c r="L137" s="23">
        <v>45097</v>
      </c>
      <c r="M137" s="24" t="str">
        <f t="shared" ca="1" si="17"/>
        <v>EM DIA</v>
      </c>
      <c r="N137" s="23">
        <v>45828</v>
      </c>
    </row>
    <row r="138" spans="1:14" ht="18.75" x14ac:dyDescent="0.25">
      <c r="A138" s="19">
        <v>6</v>
      </c>
      <c r="B138" s="20" t="s">
        <v>27</v>
      </c>
      <c r="C138" s="20" t="s">
        <v>28</v>
      </c>
      <c r="D138" s="20" t="s">
        <v>234</v>
      </c>
      <c r="E138" s="49" t="s">
        <v>235</v>
      </c>
      <c r="F138" s="21">
        <v>10</v>
      </c>
      <c r="G138" s="21">
        <v>1112</v>
      </c>
      <c r="H138" s="41" t="str">
        <f>IF(COUNTA(I138)=1,VLOOKUP(B138,'[1]CUSTOS VEICULO-MOTORISTA'!$A$2:$C$17,3,FALSE),"-")</f>
        <v>-</v>
      </c>
      <c r="I138" s="19"/>
      <c r="J138" s="22" t="s">
        <v>57</v>
      </c>
      <c r="K138" s="22" t="s">
        <v>33</v>
      </c>
      <c r="L138" s="23">
        <v>43888</v>
      </c>
      <c r="M138" s="24" t="str">
        <f t="shared" ca="1" si="17"/>
        <v>VENCIDA</v>
      </c>
      <c r="N138" s="23">
        <f t="shared" si="18"/>
        <v>44435</v>
      </c>
    </row>
    <row r="139" spans="1:14" ht="18.75" x14ac:dyDescent="0.25">
      <c r="A139" s="19">
        <v>7</v>
      </c>
      <c r="B139" s="20" t="s">
        <v>27</v>
      </c>
      <c r="C139" s="20" t="s">
        <v>28</v>
      </c>
      <c r="D139" s="20" t="s">
        <v>236</v>
      </c>
      <c r="E139" s="49" t="s">
        <v>237</v>
      </c>
      <c r="F139" s="21">
        <v>10</v>
      </c>
      <c r="G139" s="21">
        <v>1112</v>
      </c>
      <c r="H139" s="41" t="str">
        <f>IF(COUNTA(I139)=1,VLOOKUP(B139,'[1]CUSTOS VEICULO-MOTORISTA'!$A$2:$C$17,3,FALSE),"-")</f>
        <v>-</v>
      </c>
      <c r="I139" s="19"/>
      <c r="J139" s="22" t="s">
        <v>57</v>
      </c>
      <c r="K139" s="22" t="s">
        <v>33</v>
      </c>
      <c r="L139" s="23">
        <v>43888</v>
      </c>
      <c r="M139" s="24" t="str">
        <f t="shared" ca="1" si="17"/>
        <v>VENCIDA</v>
      </c>
      <c r="N139" s="23">
        <f t="shared" si="18"/>
        <v>44435</v>
      </c>
    </row>
    <row r="140" spans="1:14" ht="18.75" x14ac:dyDescent="0.25">
      <c r="A140" s="19">
        <v>8</v>
      </c>
      <c r="B140" s="20" t="s">
        <v>15</v>
      </c>
      <c r="C140" s="20" t="s">
        <v>44</v>
      </c>
      <c r="D140" s="20" t="s">
        <v>238</v>
      </c>
      <c r="E140" s="50" t="s">
        <v>183</v>
      </c>
      <c r="F140" s="21">
        <v>145</v>
      </c>
      <c r="G140" s="21">
        <v>2255.08</v>
      </c>
      <c r="H140" s="41" t="str">
        <f>IF(COUNTA(I140)=1,VLOOKUP(B140,'[1]CUSTOS VEICULO-MOTORISTA'!$A$2:$C$17,3,FALSE),"-")</f>
        <v>-</v>
      </c>
      <c r="I140" s="19"/>
      <c r="J140" s="22" t="s">
        <v>53</v>
      </c>
      <c r="K140" s="22" t="s">
        <v>122</v>
      </c>
      <c r="L140" s="23">
        <v>44916</v>
      </c>
      <c r="M140" s="24" t="str">
        <f t="shared" ca="1" si="17"/>
        <v>EM DIA</v>
      </c>
      <c r="N140" s="23">
        <f t="shared" si="18"/>
        <v>45647</v>
      </c>
    </row>
    <row r="141" spans="1:14" ht="18.75" x14ac:dyDescent="0.25">
      <c r="A141" s="19">
        <v>9</v>
      </c>
      <c r="B141" s="20" t="s">
        <v>227</v>
      </c>
      <c r="C141" s="20" t="s">
        <v>28</v>
      </c>
      <c r="D141" s="20" t="s">
        <v>239</v>
      </c>
      <c r="E141" s="20" t="s">
        <v>75</v>
      </c>
      <c r="F141" s="21">
        <v>29</v>
      </c>
      <c r="G141" s="21">
        <v>1112</v>
      </c>
      <c r="H141" s="41" t="str">
        <f>IF(COUNTA(I141)=1,VLOOKUP(B141,'[1]CUSTOS VEICULO-MOTORISTA'!$A$2:$C$17,3,FALSE),"-")</f>
        <v>-</v>
      </c>
      <c r="I141" s="19"/>
      <c r="J141" s="22" t="s">
        <v>57</v>
      </c>
      <c r="K141" s="22" t="s">
        <v>33</v>
      </c>
      <c r="L141" s="23">
        <v>44043</v>
      </c>
      <c r="M141" s="24" t="str">
        <f t="shared" ca="1" si="17"/>
        <v>VENCIDA</v>
      </c>
      <c r="N141" s="23">
        <f t="shared" si="18"/>
        <v>44592</v>
      </c>
    </row>
    <row r="142" spans="1:14" ht="18.75" x14ac:dyDescent="0.25">
      <c r="A142" s="19">
        <v>10</v>
      </c>
      <c r="B142" s="20" t="s">
        <v>227</v>
      </c>
      <c r="C142" s="20" t="s">
        <v>28</v>
      </c>
      <c r="D142" s="20" t="s">
        <v>240</v>
      </c>
      <c r="E142" s="50" t="s">
        <v>183</v>
      </c>
      <c r="F142" s="21">
        <v>20</v>
      </c>
      <c r="G142" s="21">
        <v>1112</v>
      </c>
      <c r="H142" s="41" t="str">
        <f>IF(COUNTA(I142)=1,VLOOKUP(B142,'[1]CUSTOS VEICULO-MOTORISTA'!$A$2:$C$17,3,FALSE),"-")</f>
        <v>-</v>
      </c>
      <c r="I142" s="19"/>
      <c r="J142" s="22" t="s">
        <v>57</v>
      </c>
      <c r="K142" s="22" t="s">
        <v>33</v>
      </c>
      <c r="L142" s="23">
        <v>44055</v>
      </c>
      <c r="M142" s="24" t="str">
        <f t="shared" ca="1" si="17"/>
        <v>VENCIDA</v>
      </c>
      <c r="N142" s="23">
        <f t="shared" si="18"/>
        <v>44604</v>
      </c>
    </row>
    <row r="143" spans="1:14" ht="18.75" x14ac:dyDescent="0.25">
      <c r="A143" s="19">
        <v>11</v>
      </c>
      <c r="B143" s="20" t="s">
        <v>227</v>
      </c>
      <c r="C143" s="20" t="s">
        <v>28</v>
      </c>
      <c r="D143" s="20" t="s">
        <v>241</v>
      </c>
      <c r="E143" s="20" t="s">
        <v>75</v>
      </c>
      <c r="F143" s="21">
        <v>28</v>
      </c>
      <c r="G143" s="21">
        <v>1112</v>
      </c>
      <c r="H143" s="41" t="str">
        <f>IF(COUNTA(I143)=1,VLOOKUP(B143,'[1]CUSTOS VEICULO-MOTORISTA'!$A$2:$C$17,3,FALSE),"-")</f>
        <v>-</v>
      </c>
      <c r="I143" s="19"/>
      <c r="J143" s="22" t="s">
        <v>57</v>
      </c>
      <c r="K143" s="22" t="s">
        <v>33</v>
      </c>
      <c r="L143" s="23">
        <v>44043</v>
      </c>
      <c r="M143" s="24" t="str">
        <f t="shared" ca="1" si="17"/>
        <v>VENCIDA</v>
      </c>
      <c r="N143" s="23">
        <f t="shared" si="18"/>
        <v>44592</v>
      </c>
    </row>
    <row r="144" spans="1:14" ht="18.75" x14ac:dyDescent="0.25">
      <c r="A144" s="19">
        <v>12</v>
      </c>
      <c r="B144" s="20" t="s">
        <v>15</v>
      </c>
      <c r="C144" s="20" t="s">
        <v>44</v>
      </c>
      <c r="D144" s="20" t="s">
        <v>242</v>
      </c>
      <c r="E144" s="20" t="s">
        <v>243</v>
      </c>
      <c r="F144" s="21">
        <v>135</v>
      </c>
      <c r="G144" s="21">
        <v>2255.08</v>
      </c>
      <c r="H144" s="41" t="str">
        <f>IF(COUNTA(I144)=1,VLOOKUP(B144,'[1]CUSTOS VEICULO-MOTORISTA'!$A$2:$C$17,3,FALSE),"-")</f>
        <v>-</v>
      </c>
      <c r="I144" s="19"/>
      <c r="J144" s="22" t="s">
        <v>53</v>
      </c>
      <c r="K144" s="22" t="s">
        <v>25</v>
      </c>
      <c r="L144" s="23">
        <v>44732</v>
      </c>
      <c r="M144" s="24" t="str">
        <f t="shared" ca="1" si="17"/>
        <v>EM DIA</v>
      </c>
      <c r="N144" s="23">
        <f t="shared" si="18"/>
        <v>45463</v>
      </c>
    </row>
    <row r="145" spans="1:14" ht="18.75" x14ac:dyDescent="0.25">
      <c r="A145" s="19">
        <v>13</v>
      </c>
      <c r="B145" s="20" t="s">
        <v>27</v>
      </c>
      <c r="C145" s="20" t="s">
        <v>28</v>
      </c>
      <c r="D145" s="20" t="s">
        <v>244</v>
      </c>
      <c r="E145" s="20" t="s">
        <v>56</v>
      </c>
      <c r="F145" s="21">
        <v>33</v>
      </c>
      <c r="G145" s="21">
        <v>1112</v>
      </c>
      <c r="H145" s="41" t="str">
        <f>IF(COUNTA(I145)=1,VLOOKUP(B145,'[1]CUSTOS VEICULO-MOTORISTA'!$A$2:$C$17,3,FALSE),"-")</f>
        <v>-</v>
      </c>
      <c r="I145" s="19"/>
      <c r="J145" s="22" t="s">
        <v>57</v>
      </c>
      <c r="K145" s="22" t="s">
        <v>33</v>
      </c>
      <c r="L145" s="23">
        <v>44043</v>
      </c>
      <c r="M145" s="24" t="str">
        <f t="shared" ca="1" si="17"/>
        <v>VENCIDA</v>
      </c>
      <c r="N145" s="23">
        <f t="shared" si="18"/>
        <v>44592</v>
      </c>
    </row>
    <row r="146" spans="1:14" ht="18.75" x14ac:dyDescent="0.25">
      <c r="A146" s="19">
        <v>14</v>
      </c>
      <c r="B146" s="20" t="s">
        <v>27</v>
      </c>
      <c r="C146" s="20" t="s">
        <v>28</v>
      </c>
      <c r="D146" s="20" t="s">
        <v>245</v>
      </c>
      <c r="E146" s="20" t="s">
        <v>56</v>
      </c>
      <c r="F146" s="21">
        <v>25</v>
      </c>
      <c r="G146" s="21">
        <v>1112</v>
      </c>
      <c r="H146" s="41" t="str">
        <f>IF(COUNTA(I146)=1,VLOOKUP(B146,'[1]CUSTOS VEICULO-MOTORISTA'!$A$2:$C$17,3,FALSE),"-")</f>
        <v>-</v>
      </c>
      <c r="I146" s="19"/>
      <c r="J146" s="22" t="s">
        <v>57</v>
      </c>
      <c r="K146" s="22" t="s">
        <v>33</v>
      </c>
      <c r="L146" s="23">
        <v>44043</v>
      </c>
      <c r="M146" s="24" t="str">
        <f t="shared" ca="1" si="17"/>
        <v>VENCIDA</v>
      </c>
      <c r="N146" s="23">
        <f t="shared" si="18"/>
        <v>44592</v>
      </c>
    </row>
    <row r="147" spans="1:14" ht="18.75" x14ac:dyDescent="0.25">
      <c r="A147" s="19">
        <v>15</v>
      </c>
      <c r="B147" s="20" t="s">
        <v>27</v>
      </c>
      <c r="C147" s="20" t="s">
        <v>28</v>
      </c>
      <c r="D147" s="20" t="s">
        <v>246</v>
      </c>
      <c r="E147" s="20" t="s">
        <v>56</v>
      </c>
      <c r="F147" s="21">
        <v>19</v>
      </c>
      <c r="G147" s="21">
        <v>1112</v>
      </c>
      <c r="H147" s="41" t="str">
        <f>IF(COUNTA(I147)=1,VLOOKUP(B147,'[1]CUSTOS VEICULO-MOTORISTA'!$A$2:$C$17,3,FALSE),"-")</f>
        <v>-</v>
      </c>
      <c r="I147" s="19"/>
      <c r="J147" s="22" t="s">
        <v>57</v>
      </c>
      <c r="K147" s="22" t="s">
        <v>33</v>
      </c>
      <c r="L147" s="23">
        <v>44043</v>
      </c>
      <c r="M147" s="24" t="str">
        <f t="shared" ca="1" si="17"/>
        <v>VENCIDA</v>
      </c>
      <c r="N147" s="23">
        <f t="shared" si="18"/>
        <v>44592</v>
      </c>
    </row>
    <row r="148" spans="1:14" ht="18.75" x14ac:dyDescent="0.25">
      <c r="A148" s="19">
        <v>16</v>
      </c>
      <c r="B148" s="20" t="s">
        <v>27</v>
      </c>
      <c r="C148" s="20" t="s">
        <v>28</v>
      </c>
      <c r="D148" s="20" t="s">
        <v>247</v>
      </c>
      <c r="E148" s="20" t="s">
        <v>56</v>
      </c>
      <c r="F148" s="21">
        <v>31</v>
      </c>
      <c r="G148" s="21">
        <v>1112</v>
      </c>
      <c r="H148" s="41" t="str">
        <f>IF(COUNTA(I148)=1,VLOOKUP(B148,'[1]CUSTOS VEICULO-MOTORISTA'!$A$2:$C$17,3,FALSE),"-")</f>
        <v>-</v>
      </c>
      <c r="I148" s="19"/>
      <c r="J148" s="22" t="s">
        <v>57</v>
      </c>
      <c r="K148" s="22" t="s">
        <v>33</v>
      </c>
      <c r="L148" s="23">
        <v>44043</v>
      </c>
      <c r="M148" s="24" t="str">
        <f t="shared" ca="1" si="17"/>
        <v>VENCIDA</v>
      </c>
      <c r="N148" s="23">
        <f t="shared" si="18"/>
        <v>44592</v>
      </c>
    </row>
    <row r="149" spans="1:14" ht="18.75" x14ac:dyDescent="0.25">
      <c r="A149" s="19">
        <v>17</v>
      </c>
      <c r="B149" s="20" t="s">
        <v>27</v>
      </c>
      <c r="C149" s="20" t="s">
        <v>28</v>
      </c>
      <c r="D149" s="20" t="s">
        <v>248</v>
      </c>
      <c r="E149" s="20" t="s">
        <v>56</v>
      </c>
      <c r="F149" s="21">
        <v>38</v>
      </c>
      <c r="G149" s="21">
        <v>1112</v>
      </c>
      <c r="H149" s="41" t="str">
        <f>IF(COUNTA(I149)=1,VLOOKUP(B149,'[1]CUSTOS VEICULO-MOTORISTA'!$A$2:$C$17,3,FALSE),"-")</f>
        <v>-</v>
      </c>
      <c r="I149" s="19"/>
      <c r="J149" s="22" t="s">
        <v>64</v>
      </c>
      <c r="K149" s="22" t="s">
        <v>33</v>
      </c>
      <c r="L149" s="23">
        <v>43468</v>
      </c>
      <c r="M149" s="24" t="str">
        <f t="shared" ca="1" si="17"/>
        <v>VENCIDA</v>
      </c>
      <c r="N149" s="23">
        <f t="shared" si="18"/>
        <v>44015</v>
      </c>
    </row>
    <row r="150" spans="1:14" ht="18.75" x14ac:dyDescent="0.25">
      <c r="A150" s="19">
        <v>18</v>
      </c>
      <c r="B150" s="20" t="s">
        <v>27</v>
      </c>
      <c r="C150" s="20" t="s">
        <v>28</v>
      </c>
      <c r="D150" s="20" t="s">
        <v>249</v>
      </c>
      <c r="E150" s="20" t="s">
        <v>56</v>
      </c>
      <c r="F150" s="21">
        <v>23</v>
      </c>
      <c r="G150" s="21">
        <v>1112</v>
      </c>
      <c r="H150" s="41" t="str">
        <f>IF(COUNTA(I150)=1,VLOOKUP(B150,'[1]CUSTOS VEICULO-MOTORISTA'!$A$2:$C$17,3,FALSE),"-")</f>
        <v>-</v>
      </c>
      <c r="I150" s="19"/>
      <c r="J150" s="22" t="s">
        <v>64</v>
      </c>
      <c r="K150" s="22" t="s">
        <v>33</v>
      </c>
      <c r="L150" s="23">
        <v>43468</v>
      </c>
      <c r="M150" s="24" t="str">
        <f t="shared" ca="1" si="17"/>
        <v>VENCIDA</v>
      </c>
      <c r="N150" s="23">
        <f t="shared" si="18"/>
        <v>44015</v>
      </c>
    </row>
    <row r="151" spans="1:14" ht="18.75" x14ac:dyDescent="0.25">
      <c r="A151" s="19">
        <v>19</v>
      </c>
      <c r="B151" s="20" t="s">
        <v>27</v>
      </c>
      <c r="C151" s="20" t="s">
        <v>28</v>
      </c>
      <c r="D151" s="20" t="s">
        <v>250</v>
      </c>
      <c r="E151" s="20" t="s">
        <v>56</v>
      </c>
      <c r="F151" s="21">
        <v>66</v>
      </c>
      <c r="G151" s="21">
        <v>1112</v>
      </c>
      <c r="H151" s="41" t="str">
        <f>IF(COUNTA(I151)=1,VLOOKUP(B151,'[1]CUSTOS VEICULO-MOTORISTA'!$A$2:$C$17,3,FALSE),"-")</f>
        <v>-</v>
      </c>
      <c r="I151" s="19"/>
      <c r="J151" s="22" t="s">
        <v>64</v>
      </c>
      <c r="K151" s="22" t="s">
        <v>33</v>
      </c>
      <c r="L151" s="23">
        <v>43510</v>
      </c>
      <c r="M151" s="24" t="str">
        <f t="shared" ca="1" si="17"/>
        <v>VENCIDA</v>
      </c>
      <c r="N151" s="23">
        <f t="shared" si="18"/>
        <v>44057</v>
      </c>
    </row>
    <row r="152" spans="1:14" ht="18.75" x14ac:dyDescent="0.25">
      <c r="A152" s="19">
        <v>20</v>
      </c>
      <c r="B152" s="20" t="s">
        <v>27</v>
      </c>
      <c r="C152" s="20" t="s">
        <v>28</v>
      </c>
      <c r="D152" s="20" t="s">
        <v>251</v>
      </c>
      <c r="E152" s="20" t="s">
        <v>56</v>
      </c>
      <c r="F152" s="21">
        <v>30</v>
      </c>
      <c r="G152" s="21">
        <v>1112</v>
      </c>
      <c r="H152" s="41" t="str">
        <f>IF(COUNTA(I152)=1,VLOOKUP(B152,'[1]CUSTOS VEICULO-MOTORISTA'!$A$2:$C$17,3,FALSE),"-")</f>
        <v>-</v>
      </c>
      <c r="I152" s="19"/>
      <c r="J152" s="22" t="s">
        <v>64</v>
      </c>
      <c r="K152" s="22" t="s">
        <v>33</v>
      </c>
      <c r="L152" s="23">
        <v>43468</v>
      </c>
      <c r="M152" s="24" t="str">
        <f t="shared" ca="1" si="17"/>
        <v>VENCIDA</v>
      </c>
      <c r="N152" s="23">
        <f t="shared" si="18"/>
        <v>44015</v>
      </c>
    </row>
    <row r="153" spans="1:14" ht="18.75" x14ac:dyDescent="0.25">
      <c r="A153" s="19">
        <v>21</v>
      </c>
      <c r="B153" s="20" t="s">
        <v>27</v>
      </c>
      <c r="C153" s="20" t="s">
        <v>28</v>
      </c>
      <c r="D153" s="20" t="s">
        <v>252</v>
      </c>
      <c r="E153" s="20" t="s">
        <v>56</v>
      </c>
      <c r="F153" s="21">
        <v>13</v>
      </c>
      <c r="G153" s="21">
        <v>1112</v>
      </c>
      <c r="H153" s="41" t="str">
        <f>IF(COUNTA(I153)=1,VLOOKUP(B153,'[1]CUSTOS VEICULO-MOTORISTA'!$A$2:$C$17,3,FALSE),"-")</f>
        <v>-</v>
      </c>
      <c r="I153" s="19"/>
      <c r="J153" s="22" t="s">
        <v>64</v>
      </c>
      <c r="K153" s="22" t="s">
        <v>33</v>
      </c>
      <c r="L153" s="23">
        <v>43468</v>
      </c>
      <c r="M153" s="24" t="str">
        <f t="shared" ca="1" si="17"/>
        <v>VENCIDA</v>
      </c>
      <c r="N153" s="23">
        <f t="shared" si="18"/>
        <v>44015</v>
      </c>
    </row>
    <row r="154" spans="1:14" ht="18.75" x14ac:dyDescent="0.25">
      <c r="A154" s="19">
        <v>22</v>
      </c>
      <c r="B154" s="20" t="s">
        <v>27</v>
      </c>
      <c r="C154" s="20" t="s">
        <v>28</v>
      </c>
      <c r="D154" s="20" t="s">
        <v>253</v>
      </c>
      <c r="E154" s="20" t="s">
        <v>56</v>
      </c>
      <c r="F154" s="21">
        <v>27</v>
      </c>
      <c r="G154" s="21">
        <v>1112</v>
      </c>
      <c r="H154" s="41" t="str">
        <f>IF(COUNTA(I154)=1,VLOOKUP(B154,'[1]CUSTOS VEICULO-MOTORISTA'!$A$2:$C$17,3,FALSE),"-")</f>
        <v>-</v>
      </c>
      <c r="I154" s="19"/>
      <c r="J154" s="22" t="s">
        <v>64</v>
      </c>
      <c r="K154" s="22" t="s">
        <v>33</v>
      </c>
      <c r="L154" s="23">
        <v>43510</v>
      </c>
      <c r="M154" s="24" t="str">
        <f t="shared" ca="1" si="17"/>
        <v>VENCIDA</v>
      </c>
      <c r="N154" s="23">
        <f t="shared" si="18"/>
        <v>44057</v>
      </c>
    </row>
    <row r="155" spans="1:14" ht="18.75" x14ac:dyDescent="0.25">
      <c r="A155" s="19">
        <v>23</v>
      </c>
      <c r="B155" s="20" t="s">
        <v>27</v>
      </c>
      <c r="C155" s="20" t="s">
        <v>28</v>
      </c>
      <c r="D155" s="20" t="s">
        <v>254</v>
      </c>
      <c r="E155" s="20" t="s">
        <v>30</v>
      </c>
      <c r="F155" s="21">
        <v>16</v>
      </c>
      <c r="G155" s="21">
        <v>1112</v>
      </c>
      <c r="H155" s="33" t="str">
        <f>IF(COUNTA(I155)=1,VLOOKUP(B155,'[1]CUSTOS VEICULO-MOTORISTA'!$A$2:$C$17,3,FALSE),"-")</f>
        <v>-</v>
      </c>
      <c r="I155" s="19"/>
      <c r="J155" s="22" t="s">
        <v>21</v>
      </c>
      <c r="K155" s="22" t="s">
        <v>33</v>
      </c>
      <c r="L155" s="23">
        <v>43277</v>
      </c>
      <c r="M155" s="24" t="str">
        <f t="shared" ca="1" si="17"/>
        <v>VENCIDA</v>
      </c>
      <c r="N155" s="23">
        <f t="shared" si="18"/>
        <v>43825</v>
      </c>
    </row>
    <row r="156" spans="1:14" ht="18.75" x14ac:dyDescent="0.25">
      <c r="A156" s="19">
        <v>24</v>
      </c>
      <c r="B156" s="20" t="s">
        <v>27</v>
      </c>
      <c r="C156" s="20" t="s">
        <v>28</v>
      </c>
      <c r="D156" s="20" t="s">
        <v>255</v>
      </c>
      <c r="E156" s="20" t="s">
        <v>30</v>
      </c>
      <c r="F156" s="21">
        <v>18</v>
      </c>
      <c r="G156" s="21">
        <v>1112</v>
      </c>
      <c r="H156" s="33" t="str">
        <f>IF(COUNTA(I156)=1,VLOOKUP(B156,'[1]CUSTOS VEICULO-MOTORISTA'!$A$2:$C$17,3,FALSE),"-")</f>
        <v>-</v>
      </c>
      <c r="I156" s="19"/>
      <c r="J156" s="22" t="s">
        <v>21</v>
      </c>
      <c r="K156" s="22" t="s">
        <v>33</v>
      </c>
      <c r="L156" s="23">
        <v>43277</v>
      </c>
      <c r="M156" s="24" t="str">
        <f t="shared" ca="1" si="17"/>
        <v>VENCIDA</v>
      </c>
      <c r="N156" s="23">
        <f t="shared" si="18"/>
        <v>43825</v>
      </c>
    </row>
    <row r="157" spans="1:14" ht="18.75" x14ac:dyDescent="0.25">
      <c r="A157" s="19">
        <v>25</v>
      </c>
      <c r="B157" s="20" t="s">
        <v>27</v>
      </c>
      <c r="C157" s="20" t="s">
        <v>28</v>
      </c>
      <c r="D157" s="20" t="s">
        <v>256</v>
      </c>
      <c r="E157" s="20" t="s">
        <v>30</v>
      </c>
      <c r="F157" s="21">
        <v>20</v>
      </c>
      <c r="G157" s="21">
        <v>1112</v>
      </c>
      <c r="H157" s="33" t="str">
        <f>IF(COUNTA(I157)=1,VLOOKUP(B157,'[1]CUSTOS VEICULO-MOTORISTA'!$A$2:$C$17,3,FALSE),"-")</f>
        <v>-</v>
      </c>
      <c r="I157" s="19"/>
      <c r="J157" s="22" t="s">
        <v>66</v>
      </c>
      <c r="K157" s="22" t="s">
        <v>33</v>
      </c>
      <c r="L157" s="23">
        <v>44357</v>
      </c>
      <c r="M157" s="24" t="str">
        <f t="shared" ca="1" si="17"/>
        <v>VENCIDA</v>
      </c>
      <c r="N157" s="23">
        <f t="shared" si="18"/>
        <v>44905</v>
      </c>
    </row>
    <row r="158" spans="1:14" ht="18.75" x14ac:dyDescent="0.25">
      <c r="A158" s="19">
        <v>26</v>
      </c>
      <c r="B158" s="20" t="s">
        <v>27</v>
      </c>
      <c r="C158" s="20" t="s">
        <v>28</v>
      </c>
      <c r="D158" s="20" t="s">
        <v>257</v>
      </c>
      <c r="E158" s="20" t="s">
        <v>30</v>
      </c>
      <c r="F158" s="21">
        <v>10</v>
      </c>
      <c r="G158" s="21">
        <v>1112</v>
      </c>
      <c r="H158" s="33" t="str">
        <f>IF(COUNTA(I158)=1,VLOOKUP(B158,'[1]CUSTOS VEICULO-MOTORISTA'!$A$2:$C$17,3,FALSE),"-")</f>
        <v>-</v>
      </c>
      <c r="I158" s="19"/>
      <c r="J158" s="22" t="s">
        <v>21</v>
      </c>
      <c r="K158" s="22" t="s">
        <v>33</v>
      </c>
      <c r="L158" s="23">
        <v>43361</v>
      </c>
      <c r="M158" s="24" t="str">
        <f t="shared" ca="1" si="17"/>
        <v>VENCIDA</v>
      </c>
      <c r="N158" s="23">
        <f t="shared" si="18"/>
        <v>43908</v>
      </c>
    </row>
    <row r="159" spans="1:14" ht="18.75" x14ac:dyDescent="0.25">
      <c r="A159" s="19">
        <v>27</v>
      </c>
      <c r="B159" s="20" t="s">
        <v>27</v>
      </c>
      <c r="C159" s="20" t="s">
        <v>28</v>
      </c>
      <c r="D159" s="20" t="s">
        <v>258</v>
      </c>
      <c r="E159" s="20" t="s">
        <v>30</v>
      </c>
      <c r="F159" s="21">
        <v>10</v>
      </c>
      <c r="G159" s="21">
        <v>1112</v>
      </c>
      <c r="H159" s="33" t="str">
        <f>IF(COUNTA(I159)=1,VLOOKUP(B159,'[1]CUSTOS VEICULO-MOTORISTA'!$A$2:$C$17,3,FALSE),"-")</f>
        <v>-</v>
      </c>
      <c r="I159" s="19"/>
      <c r="J159" s="22" t="s">
        <v>21</v>
      </c>
      <c r="K159" s="22" t="s">
        <v>33</v>
      </c>
      <c r="L159" s="23">
        <v>43361</v>
      </c>
      <c r="M159" s="24" t="str">
        <f t="shared" ca="1" si="17"/>
        <v>VENCIDA</v>
      </c>
      <c r="N159" s="23">
        <f t="shared" si="18"/>
        <v>43908</v>
      </c>
    </row>
    <row r="160" spans="1:14" ht="18.75" x14ac:dyDescent="0.25">
      <c r="A160" s="19">
        <v>28</v>
      </c>
      <c r="B160" s="20" t="s">
        <v>27</v>
      </c>
      <c r="C160" s="20" t="s">
        <v>28</v>
      </c>
      <c r="D160" s="20" t="s">
        <v>259</v>
      </c>
      <c r="E160" s="20" t="s">
        <v>30</v>
      </c>
      <c r="F160" s="21">
        <v>12</v>
      </c>
      <c r="G160" s="21">
        <v>1112</v>
      </c>
      <c r="H160" s="33" t="str">
        <f>IF(COUNTA(I160)=1,VLOOKUP(B160,'[1]CUSTOS VEICULO-MOTORISTA'!$A$2:$C$17,3,FALSE),"-")</f>
        <v>-</v>
      </c>
      <c r="I160" s="19"/>
      <c r="J160" s="22" t="s">
        <v>21</v>
      </c>
      <c r="K160" s="22" t="s">
        <v>33</v>
      </c>
      <c r="L160" s="23">
        <v>43277</v>
      </c>
      <c r="M160" s="24" t="str">
        <f t="shared" ca="1" si="17"/>
        <v>VENCIDA</v>
      </c>
      <c r="N160" s="23">
        <f t="shared" si="18"/>
        <v>43825</v>
      </c>
    </row>
    <row r="161" spans="1:14" ht="18.75" x14ac:dyDescent="0.25">
      <c r="A161" s="19">
        <v>29</v>
      </c>
      <c r="B161" s="20" t="s">
        <v>27</v>
      </c>
      <c r="C161" s="20" t="s">
        <v>28</v>
      </c>
      <c r="D161" s="20" t="s">
        <v>260</v>
      </c>
      <c r="E161" s="20" t="s">
        <v>30</v>
      </c>
      <c r="F161" s="21">
        <v>22</v>
      </c>
      <c r="G161" s="21">
        <v>1112</v>
      </c>
      <c r="H161" s="33" t="str">
        <f>IF(COUNTA(I161)=1,VLOOKUP(B161,'[1]CUSTOS VEICULO-MOTORISTA'!$A$2:$C$17,3,FALSE),"-")</f>
        <v>-</v>
      </c>
      <c r="I161" s="19"/>
      <c r="J161" s="22" t="s">
        <v>57</v>
      </c>
      <c r="K161" s="22" t="s">
        <v>33</v>
      </c>
      <c r="L161" s="23">
        <v>44357</v>
      </c>
      <c r="M161" s="24" t="str">
        <f t="shared" ca="1" si="17"/>
        <v>VENCIDA</v>
      </c>
      <c r="N161" s="23">
        <f t="shared" si="18"/>
        <v>44905</v>
      </c>
    </row>
    <row r="162" spans="1:14" ht="18.75" x14ac:dyDescent="0.25">
      <c r="A162" s="19">
        <v>30</v>
      </c>
      <c r="B162" s="20" t="s">
        <v>27</v>
      </c>
      <c r="C162" s="20" t="s">
        <v>28</v>
      </c>
      <c r="D162" s="20" t="s">
        <v>261</v>
      </c>
      <c r="E162" s="20" t="s">
        <v>30</v>
      </c>
      <c r="F162" s="21">
        <v>10</v>
      </c>
      <c r="G162" s="21">
        <v>1112</v>
      </c>
      <c r="H162" s="33" t="str">
        <f>IF(COUNTA(I162)=1,VLOOKUP(B162,'[1]CUSTOS VEICULO-MOTORISTA'!$A$2:$C$17,3,FALSE),"-")</f>
        <v>-</v>
      </c>
      <c r="I162" s="19"/>
      <c r="J162" s="22" t="s">
        <v>57</v>
      </c>
      <c r="K162" s="22" t="s">
        <v>33</v>
      </c>
      <c r="L162" s="23">
        <v>44357</v>
      </c>
      <c r="M162" s="24" t="str">
        <f t="shared" ca="1" si="17"/>
        <v>VENCIDA</v>
      </c>
      <c r="N162" s="23">
        <f t="shared" si="18"/>
        <v>44905</v>
      </c>
    </row>
    <row r="163" spans="1:14" ht="18.75" x14ac:dyDescent="0.25">
      <c r="A163" s="19">
        <v>31</v>
      </c>
      <c r="B163" s="20" t="s">
        <v>27</v>
      </c>
      <c r="C163" s="20" t="s">
        <v>28</v>
      </c>
      <c r="D163" s="20" t="s">
        <v>262</v>
      </c>
      <c r="E163" s="20" t="s">
        <v>30</v>
      </c>
      <c r="F163" s="21">
        <v>30</v>
      </c>
      <c r="G163" s="21">
        <v>1112</v>
      </c>
      <c r="H163" s="33" t="str">
        <f>IF(COUNTA(I163)=1,VLOOKUP(B163,'[1]CUSTOS VEICULO-MOTORISTA'!$A$2:$C$17,3,FALSE),"-")</f>
        <v>-</v>
      </c>
      <c r="I163" s="19"/>
      <c r="J163" s="22" t="s">
        <v>66</v>
      </c>
      <c r="K163" s="22" t="s">
        <v>33</v>
      </c>
      <c r="L163" s="23">
        <v>44357</v>
      </c>
      <c r="M163" s="24" t="str">
        <f t="shared" ca="1" si="17"/>
        <v>VENCIDA</v>
      </c>
      <c r="N163" s="23">
        <f t="shared" si="18"/>
        <v>44905</v>
      </c>
    </row>
    <row r="164" spans="1:14" ht="18.75" x14ac:dyDescent="0.25">
      <c r="A164" s="19">
        <v>32</v>
      </c>
      <c r="B164" s="20" t="s">
        <v>27</v>
      </c>
      <c r="C164" s="20" t="s">
        <v>28</v>
      </c>
      <c r="D164" s="20" t="s">
        <v>263</v>
      </c>
      <c r="E164" s="20" t="s">
        <v>30</v>
      </c>
      <c r="F164" s="21">
        <v>41</v>
      </c>
      <c r="G164" s="21">
        <v>1112</v>
      </c>
      <c r="H164" s="33" t="str">
        <f>IF(COUNTA(I164)=1,VLOOKUP(B164,'[1]CUSTOS VEICULO-MOTORISTA'!$A$2:$C$17,3,FALSE),"-")</f>
        <v>-</v>
      </c>
      <c r="I164" s="19"/>
      <c r="J164" s="22" t="s">
        <v>21</v>
      </c>
      <c r="K164" s="22" t="s">
        <v>33</v>
      </c>
      <c r="L164" s="23">
        <v>43277</v>
      </c>
      <c r="M164" s="24" t="str">
        <f t="shared" ca="1" si="17"/>
        <v>VENCIDA</v>
      </c>
      <c r="N164" s="23">
        <f t="shared" si="18"/>
        <v>43825</v>
      </c>
    </row>
    <row r="165" spans="1:14" ht="18.75" x14ac:dyDescent="0.25">
      <c r="A165" s="19">
        <v>33</v>
      </c>
      <c r="B165" s="20" t="s">
        <v>15</v>
      </c>
      <c r="C165" s="20" t="s">
        <v>44</v>
      </c>
      <c r="D165" s="20" t="s">
        <v>264</v>
      </c>
      <c r="E165" s="20" t="s">
        <v>265</v>
      </c>
      <c r="F165" s="21">
        <v>145</v>
      </c>
      <c r="G165" s="21">
        <v>2255.08</v>
      </c>
      <c r="H165" s="33"/>
      <c r="I165" s="19"/>
      <c r="J165" s="22" t="s">
        <v>53</v>
      </c>
      <c r="K165" s="22" t="s">
        <v>25</v>
      </c>
      <c r="L165" s="23">
        <v>44925</v>
      </c>
      <c r="M165" s="24" t="str">
        <f t="shared" ca="1" si="17"/>
        <v>EM DIA</v>
      </c>
      <c r="N165" s="23">
        <f t="shared" si="18"/>
        <v>45656</v>
      </c>
    </row>
    <row r="166" spans="1:14" ht="18.75" x14ac:dyDescent="0.25">
      <c r="A166" s="19">
        <v>34</v>
      </c>
      <c r="B166" s="20" t="s">
        <v>27</v>
      </c>
      <c r="C166" s="20" t="s">
        <v>28</v>
      </c>
      <c r="D166" s="20" t="s">
        <v>266</v>
      </c>
      <c r="E166" s="20" t="s">
        <v>30</v>
      </c>
      <c r="F166" s="21">
        <v>15</v>
      </c>
      <c r="G166" s="21">
        <v>1112</v>
      </c>
      <c r="H166" s="33" t="str">
        <f>IF(COUNTA(I166)=1,VLOOKUP(B166,'[1]CUSTOS VEICULO-MOTORISTA'!$A$2:$C$17,3,FALSE),"-")</f>
        <v>-</v>
      </c>
      <c r="I166" s="19"/>
      <c r="J166" s="22" t="s">
        <v>82</v>
      </c>
      <c r="K166" s="22" t="s">
        <v>33</v>
      </c>
      <c r="L166" s="23">
        <v>43769</v>
      </c>
      <c r="M166" s="24" t="str">
        <f t="shared" ca="1" si="17"/>
        <v>VENCIDA</v>
      </c>
      <c r="N166" s="23">
        <f t="shared" si="18"/>
        <v>44316</v>
      </c>
    </row>
    <row r="167" spans="1:14" ht="18.75" x14ac:dyDescent="0.25">
      <c r="A167" s="19">
        <v>35</v>
      </c>
      <c r="B167" s="20" t="s">
        <v>27</v>
      </c>
      <c r="C167" s="20" t="s">
        <v>28</v>
      </c>
      <c r="D167" s="20" t="s">
        <v>267</v>
      </c>
      <c r="E167" s="20" t="s">
        <v>30</v>
      </c>
      <c r="F167" s="21">
        <v>38</v>
      </c>
      <c r="G167" s="21">
        <v>1112</v>
      </c>
      <c r="H167" s="33" t="str">
        <f>IF(COUNTA(I167)=1,VLOOKUP(B167,'[1]CUSTOS VEICULO-MOTORISTA'!$A$2:$C$17,3,FALSE),"-")</f>
        <v>-</v>
      </c>
      <c r="I167" s="19"/>
      <c r="J167" s="22" t="s">
        <v>57</v>
      </c>
      <c r="K167" s="22" t="s">
        <v>33</v>
      </c>
      <c r="L167" s="23">
        <v>43888</v>
      </c>
      <c r="M167" s="24" t="str">
        <f t="shared" ca="1" si="17"/>
        <v>VENCIDA</v>
      </c>
      <c r="N167" s="23">
        <f t="shared" si="18"/>
        <v>44435</v>
      </c>
    </row>
    <row r="168" spans="1:14" ht="18.75" x14ac:dyDescent="0.25">
      <c r="A168" s="19">
        <v>36</v>
      </c>
      <c r="B168" s="20" t="s">
        <v>27</v>
      </c>
      <c r="C168" s="20" t="s">
        <v>28</v>
      </c>
      <c r="D168" s="20" t="s">
        <v>268</v>
      </c>
      <c r="E168" s="20" t="s">
        <v>30</v>
      </c>
      <c r="F168" s="21">
        <v>20</v>
      </c>
      <c r="G168" s="21">
        <v>1112</v>
      </c>
      <c r="H168" s="33" t="str">
        <f>IF(COUNTA(I168)=1,VLOOKUP(B168,'[1]CUSTOS VEICULO-MOTORISTA'!$A$2:$C$17,3,FALSE),"-")</f>
        <v>-</v>
      </c>
      <c r="I168" s="19"/>
      <c r="J168" s="22" t="s">
        <v>21</v>
      </c>
      <c r="K168" s="22" t="s">
        <v>33</v>
      </c>
      <c r="L168" s="23">
        <v>43277</v>
      </c>
      <c r="M168" s="24" t="str">
        <f t="shared" ca="1" si="17"/>
        <v>VENCIDA</v>
      </c>
      <c r="N168" s="23">
        <f t="shared" si="18"/>
        <v>43825</v>
      </c>
    </row>
    <row r="169" spans="1:14" ht="18.75" x14ac:dyDescent="0.25">
      <c r="A169" s="19">
        <v>37</v>
      </c>
      <c r="B169" s="20" t="s">
        <v>27</v>
      </c>
      <c r="C169" s="20" t="s">
        <v>28</v>
      </c>
      <c r="D169" s="20" t="s">
        <v>269</v>
      </c>
      <c r="E169" s="34" t="s">
        <v>46</v>
      </c>
      <c r="F169" s="21">
        <v>36</v>
      </c>
      <c r="G169" s="21">
        <v>1112</v>
      </c>
      <c r="H169" s="33" t="str">
        <f>IF(COUNTA(I169)=1,VLOOKUP(B169,'[1]CUSTOS VEICULO-MOTORISTA'!$A$2:$C$17,3,FALSE),"-")</f>
        <v>-</v>
      </c>
      <c r="I169" s="19"/>
      <c r="J169" s="22" t="s">
        <v>64</v>
      </c>
      <c r="K169" s="22" t="s">
        <v>33</v>
      </c>
      <c r="L169" s="23">
        <v>43510</v>
      </c>
      <c r="M169" s="24" t="str">
        <f t="shared" ca="1" si="17"/>
        <v>VENCIDA</v>
      </c>
      <c r="N169" s="23">
        <f t="shared" si="18"/>
        <v>44057</v>
      </c>
    </row>
    <row r="170" spans="1:14" ht="18.75" x14ac:dyDescent="0.25">
      <c r="A170" s="19">
        <v>38</v>
      </c>
      <c r="B170" s="20" t="s">
        <v>27</v>
      </c>
      <c r="C170" s="20" t="s">
        <v>28</v>
      </c>
      <c r="D170" s="20" t="s">
        <v>270</v>
      </c>
      <c r="E170" s="34" t="s">
        <v>46</v>
      </c>
      <c r="F170" s="21">
        <v>31</v>
      </c>
      <c r="G170" s="21">
        <v>1112</v>
      </c>
      <c r="H170" s="33" t="str">
        <f>IF(COUNTA(I170)=1,VLOOKUP(B170,'[1]CUSTOS VEICULO-MOTORISTA'!$A$2:$C$17,3,FALSE),"-")</f>
        <v>-</v>
      </c>
      <c r="I170" s="19"/>
      <c r="J170" s="22" t="s">
        <v>64</v>
      </c>
      <c r="K170" s="22" t="s">
        <v>33</v>
      </c>
      <c r="L170" s="23">
        <v>43510</v>
      </c>
      <c r="M170" s="24" t="str">
        <f t="shared" ca="1" si="17"/>
        <v>VENCIDA</v>
      </c>
      <c r="N170" s="23">
        <f t="shared" si="18"/>
        <v>44057</v>
      </c>
    </row>
    <row r="171" spans="1:14" ht="18.75" x14ac:dyDescent="0.25">
      <c r="A171" s="19">
        <v>39</v>
      </c>
      <c r="B171" s="20" t="s">
        <v>27</v>
      </c>
      <c r="C171" s="20" t="s">
        <v>28</v>
      </c>
      <c r="D171" s="20" t="s">
        <v>271</v>
      </c>
      <c r="E171" s="34" t="s">
        <v>46</v>
      </c>
      <c r="F171" s="21">
        <v>12</v>
      </c>
      <c r="G171" s="21">
        <v>1112</v>
      </c>
      <c r="H171" s="33" t="str">
        <f>IF(COUNTA(I171)=1,VLOOKUP(B171,'[1]CUSTOS VEICULO-MOTORISTA'!$A$2:$C$17,3,FALSE),"-")</f>
        <v>-</v>
      </c>
      <c r="I171" s="19"/>
      <c r="J171" s="22" t="s">
        <v>47</v>
      </c>
      <c r="K171" s="22" t="s">
        <v>33</v>
      </c>
      <c r="L171" s="23">
        <v>43510</v>
      </c>
      <c r="M171" s="24" t="str">
        <f t="shared" ca="1" si="17"/>
        <v>VENCIDA</v>
      </c>
      <c r="N171" s="23">
        <f t="shared" si="18"/>
        <v>44057</v>
      </c>
    </row>
    <row r="172" spans="1:14" ht="18.75" x14ac:dyDescent="0.25">
      <c r="A172" s="19">
        <v>40</v>
      </c>
      <c r="B172" s="20" t="s">
        <v>27</v>
      </c>
      <c r="C172" s="20" t="s">
        <v>28</v>
      </c>
      <c r="D172" s="20" t="s">
        <v>272</v>
      </c>
      <c r="E172" s="34" t="s">
        <v>46</v>
      </c>
      <c r="F172" s="21">
        <v>29</v>
      </c>
      <c r="G172" s="21">
        <v>1112</v>
      </c>
      <c r="H172" s="33" t="str">
        <f>IF(COUNTA(I172)=1,VLOOKUP(B172,'[1]CUSTOS VEICULO-MOTORISTA'!$A$2:$C$17,3,FALSE),"-")</f>
        <v>-</v>
      </c>
      <c r="I172" s="19"/>
      <c r="J172" s="22" t="s">
        <v>47</v>
      </c>
      <c r="K172" s="22" t="s">
        <v>33</v>
      </c>
      <c r="L172" s="23">
        <v>43510</v>
      </c>
      <c r="M172" s="24" t="str">
        <f t="shared" ca="1" si="17"/>
        <v>VENCIDA</v>
      </c>
      <c r="N172" s="23">
        <f t="shared" si="18"/>
        <v>44057</v>
      </c>
    </row>
    <row r="173" spans="1:14" ht="18.75" x14ac:dyDescent="0.25">
      <c r="A173" s="19">
        <v>41</v>
      </c>
      <c r="B173" s="20" t="s">
        <v>27</v>
      </c>
      <c r="C173" s="20" t="s">
        <v>28</v>
      </c>
      <c r="D173" s="20" t="s">
        <v>273</v>
      </c>
      <c r="E173" s="34" t="s">
        <v>46</v>
      </c>
      <c r="F173" s="21">
        <v>40</v>
      </c>
      <c r="G173" s="21">
        <v>1112</v>
      </c>
      <c r="H173" s="33" t="str">
        <f>IF(COUNTA(I173)=1,VLOOKUP(B173,'[1]CUSTOS VEICULO-MOTORISTA'!$A$2:$C$17,3,FALSE),"-")</f>
        <v>-</v>
      </c>
      <c r="I173" s="19"/>
      <c r="J173" s="22" t="s">
        <v>47</v>
      </c>
      <c r="K173" s="22" t="s">
        <v>33</v>
      </c>
      <c r="L173" s="23">
        <v>43510</v>
      </c>
      <c r="M173" s="24" t="str">
        <f t="shared" ca="1" si="17"/>
        <v>VENCIDA</v>
      </c>
      <c r="N173" s="23">
        <f t="shared" si="18"/>
        <v>44057</v>
      </c>
    </row>
    <row r="174" spans="1:14" ht="18.75" x14ac:dyDescent="0.25">
      <c r="A174" s="19">
        <v>42</v>
      </c>
      <c r="B174" s="20" t="s">
        <v>27</v>
      </c>
      <c r="C174" s="20" t="s">
        <v>28</v>
      </c>
      <c r="D174" s="20" t="s">
        <v>274</v>
      </c>
      <c r="E174" s="34" t="s">
        <v>46</v>
      </c>
      <c r="F174" s="21">
        <v>32</v>
      </c>
      <c r="G174" s="21">
        <v>1112</v>
      </c>
      <c r="H174" s="33" t="str">
        <f>IF(COUNTA(I174)=1,VLOOKUP(B174,'[1]CUSTOS VEICULO-MOTORISTA'!$A$2:$C$17,3,FALSE),"-")</f>
        <v>-</v>
      </c>
      <c r="I174" s="19"/>
      <c r="J174" s="22" t="s">
        <v>64</v>
      </c>
      <c r="K174" s="22" t="s">
        <v>33</v>
      </c>
      <c r="L174" s="23">
        <v>43510</v>
      </c>
      <c r="M174" s="24" t="str">
        <f t="shared" ca="1" si="17"/>
        <v>VENCIDA</v>
      </c>
      <c r="N174" s="23">
        <f t="shared" si="18"/>
        <v>44057</v>
      </c>
    </row>
    <row r="175" spans="1:14" ht="18.75" x14ac:dyDescent="0.25">
      <c r="A175" s="19">
        <v>43</v>
      </c>
      <c r="B175" s="20" t="s">
        <v>27</v>
      </c>
      <c r="C175" s="20" t="s">
        <v>28</v>
      </c>
      <c r="D175" s="20" t="s">
        <v>275</v>
      </c>
      <c r="E175" s="34" t="s">
        <v>46</v>
      </c>
      <c r="F175" s="21">
        <v>40</v>
      </c>
      <c r="G175" s="21">
        <v>1112</v>
      </c>
      <c r="H175" s="33" t="str">
        <f>IF(COUNTA(I175)=1,VLOOKUP(B175,'[1]CUSTOS VEICULO-MOTORISTA'!$A$2:$C$17,3,FALSE),"-")</f>
        <v>-</v>
      </c>
      <c r="I175" s="19"/>
      <c r="J175" s="22" t="s">
        <v>64</v>
      </c>
      <c r="K175" s="22" t="s">
        <v>33</v>
      </c>
      <c r="L175" s="23">
        <v>43510</v>
      </c>
      <c r="M175" s="24" t="str">
        <f t="shared" ca="1" si="17"/>
        <v>VENCIDA</v>
      </c>
      <c r="N175" s="23">
        <f t="shared" si="18"/>
        <v>44057</v>
      </c>
    </row>
    <row r="176" spans="1:14" ht="18.75" x14ac:dyDescent="0.25">
      <c r="A176" s="19">
        <v>44</v>
      </c>
      <c r="B176" s="20" t="s">
        <v>27</v>
      </c>
      <c r="C176" s="20" t="s">
        <v>28</v>
      </c>
      <c r="D176" s="20" t="s">
        <v>276</v>
      </c>
      <c r="E176" s="34" t="s">
        <v>46</v>
      </c>
      <c r="F176" s="21">
        <v>46</v>
      </c>
      <c r="G176" s="21">
        <v>1112</v>
      </c>
      <c r="H176" s="33" t="str">
        <f>IF(COUNTA(I176)=1,VLOOKUP(B176,'[1]CUSTOS VEICULO-MOTORISTA'!$A$2:$C$17,3,FALSE),"-")</f>
        <v>-</v>
      </c>
      <c r="I176" s="19"/>
      <c r="J176" s="22" t="s">
        <v>64</v>
      </c>
      <c r="K176" s="22" t="s">
        <v>33</v>
      </c>
      <c r="L176" s="23">
        <v>43510</v>
      </c>
      <c r="M176" s="24" t="str">
        <f t="shared" ca="1" si="17"/>
        <v>VENCIDA</v>
      </c>
      <c r="N176" s="23">
        <f t="shared" si="18"/>
        <v>44057</v>
      </c>
    </row>
    <row r="177" spans="1:14" ht="18.75" x14ac:dyDescent="0.25">
      <c r="A177" s="19">
        <v>45</v>
      </c>
      <c r="B177" s="20" t="s">
        <v>227</v>
      </c>
      <c r="C177" s="20" t="s">
        <v>28</v>
      </c>
      <c r="D177" s="20" t="s">
        <v>277</v>
      </c>
      <c r="E177" s="34" t="s">
        <v>46</v>
      </c>
      <c r="F177" s="21">
        <v>10</v>
      </c>
      <c r="G177" s="21">
        <v>1112</v>
      </c>
      <c r="H177" s="33" t="str">
        <f>IF(COUNTA(I177)=1,VLOOKUP(B177,'[1]CUSTOS VEICULO-MOTORISTA'!$A$2:$C$17,3,FALSE),"-")</f>
        <v>-</v>
      </c>
      <c r="I177" s="19"/>
      <c r="J177" s="22" t="s">
        <v>82</v>
      </c>
      <c r="K177" s="22" t="s">
        <v>33</v>
      </c>
      <c r="L177" s="23">
        <v>43866</v>
      </c>
      <c r="M177" s="24" t="s">
        <v>184</v>
      </c>
      <c r="N177" s="23">
        <v>44413</v>
      </c>
    </row>
    <row r="178" spans="1:14" ht="18.75" x14ac:dyDescent="0.25">
      <c r="A178" s="19">
        <v>46</v>
      </c>
      <c r="B178" s="20" t="s">
        <v>27</v>
      </c>
      <c r="C178" s="20" t="s">
        <v>28</v>
      </c>
      <c r="D178" s="20" t="s">
        <v>278</v>
      </c>
      <c r="E178" s="34" t="s">
        <v>104</v>
      </c>
      <c r="F178" s="21">
        <v>10</v>
      </c>
      <c r="G178" s="21">
        <v>1112</v>
      </c>
      <c r="H178" s="33"/>
      <c r="I178" s="19"/>
      <c r="J178" s="22" t="s">
        <v>82</v>
      </c>
      <c r="K178" s="22" t="s">
        <v>33</v>
      </c>
      <c r="L178" s="23">
        <v>43866</v>
      </c>
      <c r="M178" s="24" t="s">
        <v>184</v>
      </c>
      <c r="N178" s="23">
        <v>44413</v>
      </c>
    </row>
    <row r="179" spans="1:14" ht="18.75" x14ac:dyDescent="0.25">
      <c r="A179" s="19">
        <v>47</v>
      </c>
      <c r="B179" s="20" t="s">
        <v>61</v>
      </c>
      <c r="C179" s="20" t="s">
        <v>62</v>
      </c>
      <c r="D179" s="20" t="s">
        <v>279</v>
      </c>
      <c r="E179" s="34" t="s">
        <v>280</v>
      </c>
      <c r="F179" s="21">
        <v>130</v>
      </c>
      <c r="G179" s="21">
        <v>4014.33</v>
      </c>
      <c r="H179" s="33"/>
      <c r="I179" s="19"/>
      <c r="J179" s="22" t="s">
        <v>211</v>
      </c>
      <c r="K179" s="22" t="s">
        <v>25</v>
      </c>
      <c r="L179" s="23">
        <v>44914</v>
      </c>
      <c r="M179" s="24" t="s">
        <v>184</v>
      </c>
      <c r="N179" s="23">
        <v>45575</v>
      </c>
    </row>
    <row r="180" spans="1:14" ht="18.75" x14ac:dyDescent="0.25">
      <c r="A180" s="19">
        <v>48</v>
      </c>
      <c r="B180" s="20" t="s">
        <v>38</v>
      </c>
      <c r="C180" s="20" t="s">
        <v>136</v>
      </c>
      <c r="D180" s="20" t="s">
        <v>281</v>
      </c>
      <c r="E180" s="34" t="s">
        <v>282</v>
      </c>
      <c r="F180" s="21"/>
      <c r="G180" s="21">
        <v>8500</v>
      </c>
      <c r="H180" s="33"/>
      <c r="I180" s="19"/>
      <c r="J180" s="22" t="s">
        <v>53</v>
      </c>
      <c r="K180" s="22" t="s">
        <v>25</v>
      </c>
      <c r="L180" s="23">
        <v>44844</v>
      </c>
      <c r="M180" s="24" t="s">
        <v>184</v>
      </c>
      <c r="N180" s="23">
        <v>45575</v>
      </c>
    </row>
    <row r="181" spans="1:14" ht="18.75" x14ac:dyDescent="0.25">
      <c r="A181" s="19">
        <v>49</v>
      </c>
      <c r="B181" s="20" t="s">
        <v>61</v>
      </c>
      <c r="C181" s="20" t="s">
        <v>23</v>
      </c>
      <c r="D181" s="20" t="s">
        <v>283</v>
      </c>
      <c r="E181" s="34" t="s">
        <v>265</v>
      </c>
      <c r="F181" s="21">
        <v>130</v>
      </c>
      <c r="G181" s="21">
        <v>4014.33</v>
      </c>
      <c r="H181" s="33"/>
      <c r="I181" s="19"/>
      <c r="J181" s="22" t="s">
        <v>53</v>
      </c>
      <c r="K181" s="22" t="s">
        <v>25</v>
      </c>
      <c r="L181" s="23">
        <v>44944</v>
      </c>
      <c r="M181" s="24" t="s">
        <v>184</v>
      </c>
      <c r="N181" s="23">
        <v>45675</v>
      </c>
    </row>
    <row r="182" spans="1:14" ht="18.75" x14ac:dyDescent="0.25">
      <c r="A182" s="84" t="s">
        <v>83</v>
      </c>
      <c r="B182" s="84"/>
      <c r="C182" s="84"/>
      <c r="D182" s="84"/>
      <c r="E182" s="84"/>
      <c r="F182" s="26">
        <f>SUM(F133:F177)</f>
        <v>1791</v>
      </c>
      <c r="G182" s="26">
        <f>SUM(G133:G181)</f>
        <v>74304.08</v>
      </c>
      <c r="H182" s="35">
        <f>SUM(H133:H177)</f>
        <v>0</v>
      </c>
      <c r="I182" s="51"/>
      <c r="J182" s="52"/>
      <c r="K182" s="53"/>
      <c r="L182" s="31"/>
      <c r="M182" s="31"/>
      <c r="N182" s="32"/>
    </row>
    <row r="183" spans="1:14" ht="18.75" x14ac:dyDescent="0.25">
      <c r="A183" s="84" t="s">
        <v>84</v>
      </c>
      <c r="B183" s="84"/>
      <c r="C183" s="84"/>
      <c r="D183" s="84"/>
      <c r="E183" s="84"/>
      <c r="F183" s="26">
        <f>SUM(F28,F41,F59,F68,F86,F95,F109,F129,F182)</f>
        <v>18573</v>
      </c>
      <c r="G183" s="85">
        <f>SUM(G133:G181)</f>
        <v>74304.08</v>
      </c>
      <c r="H183" s="85"/>
      <c r="I183" s="51"/>
      <c r="J183" s="52"/>
      <c r="K183" s="53"/>
      <c r="L183" s="31"/>
      <c r="M183" s="31"/>
      <c r="N183" s="32"/>
    </row>
    <row r="184" spans="1:14" ht="18.75" x14ac:dyDescent="0.25">
      <c r="A184" s="86" t="s">
        <v>284</v>
      </c>
      <c r="B184" s="87"/>
      <c r="C184" s="87"/>
      <c r="D184" s="87"/>
      <c r="E184" s="87"/>
      <c r="F184" s="54"/>
      <c r="G184" s="88">
        <f>SUM(G183,F130,F110,F96,G86,F69,F60,F42,F29,)</f>
        <v>573272.73</v>
      </c>
      <c r="H184" s="88"/>
      <c r="I184" s="55"/>
      <c r="J184" s="56"/>
      <c r="K184" s="57"/>
      <c r="L184" s="58"/>
      <c r="M184" s="58"/>
      <c r="N184" s="59"/>
    </row>
    <row r="185" spans="1:14" ht="18.75" x14ac:dyDescent="0.25">
      <c r="A185" s="79" t="s">
        <v>285</v>
      </c>
      <c r="B185" s="79"/>
      <c r="C185" s="79"/>
      <c r="D185" s="79"/>
      <c r="E185" s="61">
        <v>93</v>
      </c>
      <c r="F185" s="55"/>
      <c r="G185" s="62"/>
      <c r="H185" s="62"/>
      <c r="I185" s="63"/>
      <c r="J185" s="64"/>
      <c r="K185" s="65"/>
      <c r="L185" s="66"/>
      <c r="M185" s="66"/>
      <c r="N185" s="67"/>
    </row>
    <row r="186" spans="1:14" ht="18.75" x14ac:dyDescent="0.25">
      <c r="A186" s="79" t="s">
        <v>129</v>
      </c>
      <c r="B186" s="79"/>
      <c r="C186" s="79"/>
      <c r="D186" s="79"/>
      <c r="E186" s="60">
        <v>4</v>
      </c>
      <c r="F186" s="63"/>
      <c r="G186" s="68"/>
      <c r="H186" s="66"/>
      <c r="I186" s="63"/>
      <c r="J186" s="63"/>
      <c r="K186" s="63"/>
      <c r="L186" s="63"/>
      <c r="M186" s="63"/>
      <c r="N186" s="63"/>
    </row>
    <row r="187" spans="1:14" ht="18.75" x14ac:dyDescent="0.25">
      <c r="A187" s="79" t="s">
        <v>28</v>
      </c>
      <c r="B187" s="79"/>
      <c r="C187" s="79"/>
      <c r="D187" s="79"/>
      <c r="E187" s="60">
        <v>43</v>
      </c>
      <c r="F187" s="63"/>
      <c r="G187" s="63"/>
      <c r="H187" s="66"/>
      <c r="I187" s="63"/>
      <c r="J187" s="63"/>
      <c r="K187" s="63"/>
      <c r="L187" s="63"/>
      <c r="M187" s="63"/>
      <c r="N187" s="63"/>
    </row>
    <row r="188" spans="1:14" ht="18.75" x14ac:dyDescent="0.25">
      <c r="A188" s="80" t="s">
        <v>83</v>
      </c>
      <c r="B188" s="81"/>
      <c r="C188" s="81"/>
      <c r="D188" s="82"/>
      <c r="E188" s="60">
        <f>SUM(E185:E187)</f>
        <v>140</v>
      </c>
      <c r="F188" s="63"/>
      <c r="G188" s="63"/>
      <c r="H188" s="66"/>
      <c r="I188" s="63"/>
      <c r="J188" s="63"/>
      <c r="K188" s="63"/>
      <c r="L188" s="63"/>
      <c r="M188" s="63"/>
      <c r="N188" s="63"/>
    </row>
    <row r="189" spans="1:14" ht="18.75" x14ac:dyDescent="0.25">
      <c r="A189" s="80"/>
      <c r="B189" s="81"/>
      <c r="C189" s="81"/>
      <c r="D189" s="81"/>
      <c r="E189" s="82"/>
      <c r="F189" s="63"/>
      <c r="G189" s="63"/>
      <c r="H189" s="66"/>
      <c r="I189" s="63"/>
      <c r="J189" s="63"/>
      <c r="K189" s="63"/>
      <c r="L189" s="63"/>
      <c r="M189" s="63"/>
      <c r="N189" s="63"/>
    </row>
    <row r="190" spans="1:14" ht="18.75" x14ac:dyDescent="0.25">
      <c r="A190" s="72" t="s">
        <v>286</v>
      </c>
      <c r="B190" s="73"/>
      <c r="C190" s="73"/>
      <c r="D190" s="74"/>
      <c r="E190" s="60">
        <v>2</v>
      </c>
      <c r="F190" s="63"/>
      <c r="G190" s="69"/>
      <c r="H190" s="66"/>
      <c r="I190" s="63"/>
      <c r="J190" s="63"/>
      <c r="K190" s="63"/>
      <c r="L190" s="63"/>
      <c r="M190" s="63"/>
      <c r="N190" s="63"/>
    </row>
    <row r="191" spans="1:14" ht="18.75" x14ac:dyDescent="0.25">
      <c r="A191" s="72" t="s">
        <v>287</v>
      </c>
      <c r="B191" s="73"/>
      <c r="C191" s="73"/>
      <c r="D191" s="74"/>
      <c r="E191" s="60">
        <v>3</v>
      </c>
      <c r="F191" s="63"/>
      <c r="G191" s="63"/>
      <c r="H191" s="66"/>
      <c r="I191" s="63"/>
      <c r="J191" s="63"/>
      <c r="K191" s="63"/>
      <c r="L191" s="66"/>
      <c r="M191" s="66"/>
      <c r="N191" s="67"/>
    </row>
    <row r="192" spans="1:14" ht="18.75" x14ac:dyDescent="0.25">
      <c r="A192" s="75" t="s">
        <v>288</v>
      </c>
      <c r="B192" s="75"/>
      <c r="C192" s="75"/>
      <c r="D192" s="75"/>
      <c r="E192" s="70">
        <f>E191+E190</f>
        <v>5</v>
      </c>
      <c r="F192" s="63"/>
      <c r="G192" s="63"/>
      <c r="H192" s="66"/>
      <c r="I192" s="63"/>
      <c r="J192" s="64"/>
      <c r="K192" s="65"/>
      <c r="L192" s="66"/>
      <c r="M192" s="66"/>
      <c r="N192" s="67"/>
    </row>
    <row r="193" spans="1:14" ht="18.75" x14ac:dyDescent="0.25">
      <c r="A193" s="76" t="s">
        <v>289</v>
      </c>
      <c r="B193" s="77"/>
      <c r="C193" s="77"/>
      <c r="D193" s="78"/>
      <c r="E193" s="71">
        <f>SUM(E188,E192)</f>
        <v>145</v>
      </c>
      <c r="F193" s="68"/>
      <c r="G193" s="63"/>
      <c r="H193" s="66"/>
      <c r="I193" s="63"/>
      <c r="J193" s="64"/>
      <c r="K193" s="65"/>
      <c r="L193" s="66"/>
      <c r="M193" s="66"/>
      <c r="N193" s="67"/>
    </row>
  </sheetData>
  <mergeCells count="46">
    <mergeCell ref="A60:E60"/>
    <mergeCell ref="F60:H60"/>
    <mergeCell ref="A1:N1"/>
    <mergeCell ref="A5:N5"/>
    <mergeCell ref="A28:E28"/>
    <mergeCell ref="A29:E29"/>
    <mergeCell ref="F29:H29"/>
    <mergeCell ref="A30:N30"/>
    <mergeCell ref="A41:E41"/>
    <mergeCell ref="A42:E42"/>
    <mergeCell ref="F42:H42"/>
    <mergeCell ref="A43:N43"/>
    <mergeCell ref="A59:E59"/>
    <mergeCell ref="A109:E109"/>
    <mergeCell ref="A61:N61"/>
    <mergeCell ref="A68:E68"/>
    <mergeCell ref="A69:E69"/>
    <mergeCell ref="F69:H69"/>
    <mergeCell ref="A70:N70"/>
    <mergeCell ref="A86:E86"/>
    <mergeCell ref="A87:N87"/>
    <mergeCell ref="A95:E95"/>
    <mergeCell ref="A96:E96"/>
    <mergeCell ref="F96:H96"/>
    <mergeCell ref="A97:N97"/>
    <mergeCell ref="A110:E110"/>
    <mergeCell ref="F110:H110"/>
    <mergeCell ref="A111:N111"/>
    <mergeCell ref="A129:E129"/>
    <mergeCell ref="A130:E130"/>
    <mergeCell ref="F130:H130"/>
    <mergeCell ref="A131:N131"/>
    <mergeCell ref="A182:E182"/>
    <mergeCell ref="A183:E183"/>
    <mergeCell ref="G183:H183"/>
    <mergeCell ref="A184:E184"/>
    <mergeCell ref="G184:H184"/>
    <mergeCell ref="A191:D191"/>
    <mergeCell ref="A192:D192"/>
    <mergeCell ref="A193:D193"/>
    <mergeCell ref="A185:D185"/>
    <mergeCell ref="A186:D186"/>
    <mergeCell ref="A187:D187"/>
    <mergeCell ref="A188:D188"/>
    <mergeCell ref="A189:E189"/>
    <mergeCell ref="A190:D190"/>
  </mergeCells>
  <conditionalFormatting sqref="B128">
    <cfRule type="cellIs" dxfId="45" priority="13" operator="equal">
      <formula>""</formula>
    </cfRule>
  </conditionalFormatting>
  <conditionalFormatting sqref="F56">
    <cfRule type="cellIs" dxfId="44" priority="15" operator="equal">
      <formula>""</formula>
    </cfRule>
  </conditionalFormatting>
  <conditionalFormatting sqref="G108:I108">
    <cfRule type="cellIs" dxfId="43" priority="1" operator="equal">
      <formula>""</formula>
    </cfRule>
  </conditionalFormatting>
  <conditionalFormatting sqref="H56">
    <cfRule type="cellIs" dxfId="42" priority="14" operator="equal">
      <formula>""</formula>
    </cfRule>
  </conditionalFormatting>
  <conditionalFormatting sqref="H186:H193">
    <cfRule type="cellIs" dxfId="41" priority="4" operator="equal">
      <formula>"DATA INVÁLIDA"</formula>
    </cfRule>
    <cfRule type="cellIs" dxfId="40" priority="5" operator="equal">
      <formula>"VENCIDA"</formula>
    </cfRule>
    <cfRule type="cellIs" dxfId="39" priority="6" operator="equal">
      <formula>"EM DIA"</formula>
    </cfRule>
  </conditionalFormatting>
  <conditionalFormatting sqref="J182:J185 J192:J193">
    <cfRule type="cellIs" dxfId="38" priority="8" operator="equal">
      <formula>"VENCIDA"</formula>
    </cfRule>
    <cfRule type="cellIs" dxfId="37" priority="9" operator="equal">
      <formula>"EM DIA"</formula>
    </cfRule>
    <cfRule type="cellIs" dxfId="36" priority="7" operator="equal">
      <formula>"DATA INVÁLIDA"</formula>
    </cfRule>
  </conditionalFormatting>
  <conditionalFormatting sqref="M2:M4 M10:M29 M31:M42 M44:M60 M62:M69 M71:M86 M88:M96 M112:M130 M132:M185 M191:M193">
    <cfRule type="cellIs" dxfId="35" priority="46" operator="equal">
      <formula>"DATA INVÁLIDA"</formula>
    </cfRule>
    <cfRule type="cellIs" dxfId="34" priority="48" operator="equal">
      <formula>"EM DIA"</formula>
    </cfRule>
    <cfRule type="cellIs" dxfId="33" priority="47" operator="equal">
      <formula>"VENCIDA"</formula>
    </cfRule>
  </conditionalFormatting>
  <conditionalFormatting sqref="M98:M110">
    <cfRule type="cellIs" dxfId="32" priority="10" operator="equal">
      <formula>"DATA INVÁLIDA"</formula>
    </cfRule>
    <cfRule type="cellIs" dxfId="31" priority="11" operator="equal">
      <formula>"VENCIDA"</formula>
    </cfRule>
    <cfRule type="cellIs" dxfId="30" priority="12" operator="equal">
      <formula>"EM DIA"</formula>
    </cfRule>
  </conditionalFormatting>
  <conditionalFormatting sqref="N2">
    <cfRule type="cellIs" dxfId="29" priority="45" operator="equal">
      <formula>"EM DIA"</formula>
    </cfRule>
    <cfRule type="cellIs" dxfId="28" priority="44" operator="equal">
      <formula>"VENCIDA"</formula>
    </cfRule>
    <cfRule type="cellIs" dxfId="27" priority="43" operator="equal">
      <formula>"DATA INVÁLIDA"</formula>
    </cfRule>
  </conditionalFormatting>
  <conditionalFormatting sqref="N10">
    <cfRule type="cellIs" dxfId="26" priority="40" operator="equal">
      <formula>"DATA INVÁLIDA"</formula>
    </cfRule>
    <cfRule type="cellIs" dxfId="25" priority="41" operator="equal">
      <formula>"VENCIDA"</formula>
    </cfRule>
    <cfRule type="cellIs" dxfId="24" priority="42" operator="equal">
      <formula>"EM DIA"</formula>
    </cfRule>
  </conditionalFormatting>
  <conditionalFormatting sqref="N31">
    <cfRule type="cellIs" dxfId="23" priority="37" operator="equal">
      <formula>"DATA INVÁLIDA"</formula>
    </cfRule>
    <cfRule type="cellIs" dxfId="22" priority="38" operator="equal">
      <formula>"VENCIDA"</formula>
    </cfRule>
    <cfRule type="cellIs" dxfId="21" priority="39" operator="equal">
      <formula>"EM DIA"</formula>
    </cfRule>
  </conditionalFormatting>
  <conditionalFormatting sqref="N44">
    <cfRule type="cellIs" dxfId="20" priority="34" operator="equal">
      <formula>"DATA INVÁLIDA"</formula>
    </cfRule>
    <cfRule type="cellIs" dxfId="19" priority="35" operator="equal">
      <formula>"VENCIDA"</formula>
    </cfRule>
    <cfRule type="cellIs" dxfId="18" priority="36" operator="equal">
      <formula>"EM DIA"</formula>
    </cfRule>
  </conditionalFormatting>
  <conditionalFormatting sqref="N62">
    <cfRule type="cellIs" dxfId="17" priority="32" operator="equal">
      <formula>"VENCIDA"</formula>
    </cfRule>
    <cfRule type="cellIs" dxfId="16" priority="33" operator="equal">
      <formula>"EM DIA"</formula>
    </cfRule>
    <cfRule type="cellIs" dxfId="15" priority="31" operator="equal">
      <formula>"DATA INVÁLIDA"</formula>
    </cfRule>
  </conditionalFormatting>
  <conditionalFormatting sqref="N71">
    <cfRule type="cellIs" dxfId="14" priority="28" operator="equal">
      <formula>"DATA INVÁLIDA"</formula>
    </cfRule>
    <cfRule type="cellIs" dxfId="13" priority="29" operator="equal">
      <formula>"VENCIDA"</formula>
    </cfRule>
    <cfRule type="cellIs" dxfId="12" priority="30" operator="equal">
      <formula>"EM DIA"</formula>
    </cfRule>
  </conditionalFormatting>
  <conditionalFormatting sqref="N88">
    <cfRule type="cellIs" dxfId="11" priority="26" operator="equal">
      <formula>"VENCIDA"</formula>
    </cfRule>
    <cfRule type="cellIs" dxfId="10" priority="27" operator="equal">
      <formula>"EM DIA"</formula>
    </cfRule>
    <cfRule type="cellIs" dxfId="9" priority="25" operator="equal">
      <formula>"DATA INVÁLIDA"</formula>
    </cfRule>
  </conditionalFormatting>
  <conditionalFormatting sqref="N98">
    <cfRule type="cellIs" dxfId="8" priority="24" operator="equal">
      <formula>"EM DIA"</formula>
    </cfRule>
    <cfRule type="cellIs" dxfId="7" priority="23" operator="equal">
      <formula>"VENCIDA"</formula>
    </cfRule>
    <cfRule type="cellIs" dxfId="6" priority="22" operator="equal">
      <formula>"DATA INVÁLIDA"</formula>
    </cfRule>
  </conditionalFormatting>
  <conditionalFormatting sqref="N112">
    <cfRule type="cellIs" dxfId="5" priority="19" operator="equal">
      <formula>"DATA INVÁLIDA"</formula>
    </cfRule>
    <cfRule type="cellIs" dxfId="4" priority="21" operator="equal">
      <formula>"EM DIA"</formula>
    </cfRule>
    <cfRule type="cellIs" dxfId="3" priority="20" operator="equal">
      <formula>"VENCIDA"</formula>
    </cfRule>
  </conditionalFormatting>
  <conditionalFormatting sqref="N132">
    <cfRule type="cellIs" dxfId="2" priority="16" operator="equal">
      <formula>"DATA INVÁLIDA"</formula>
    </cfRule>
    <cfRule type="cellIs" dxfId="1" priority="17" operator="equal">
      <formula>"VENCIDA"</formula>
    </cfRule>
    <cfRule type="cellIs" dxfId="0" priority="18" operator="equal">
      <formula>"EM DIA"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2023-07-04T11:11:39Z</dcterms:created>
  <dcterms:modified xsi:type="dcterms:W3CDTF">2023-07-07T17:42:58Z</dcterms:modified>
</cp:coreProperties>
</file>