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FROTA_COMPLETA!$A$109:$M$109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1" l="1"/>
  <c r="E190" i="1" s="1"/>
  <c r="G180" i="1" l="1"/>
  <c r="M99" i="1" l="1"/>
  <c r="L134" i="1" l="1"/>
  <c r="L39" i="1" l="1"/>
  <c r="M39" i="1"/>
  <c r="T31" i="1"/>
  <c r="L77" i="1"/>
  <c r="M77" i="1"/>
  <c r="I4" i="2"/>
  <c r="L25" i="1"/>
  <c r="M25" i="1"/>
  <c r="L76" i="1"/>
  <c r="M76" i="1"/>
  <c r="L116" i="1"/>
  <c r="M116" i="1"/>
  <c r="F179" i="1"/>
  <c r="L162" i="1" l="1"/>
  <c r="M162" i="1"/>
  <c r="M18" i="1"/>
  <c r="F60" i="1" l="1"/>
  <c r="R6" i="4" l="1"/>
  <c r="I22" i="2"/>
  <c r="C198" i="2"/>
  <c r="F80" i="1"/>
  <c r="F81" i="1" s="1"/>
  <c r="F43" i="1"/>
  <c r="L79" i="1"/>
  <c r="M79" i="1"/>
  <c r="L78" i="1"/>
  <c r="H201" i="2" l="1"/>
  <c r="H203" i="2"/>
  <c r="H208" i="2"/>
  <c r="H205" i="2"/>
  <c r="H204" i="2"/>
  <c r="F106" i="1" l="1"/>
  <c r="L105" i="1"/>
  <c r="F29" i="1"/>
  <c r="I193" i="2"/>
  <c r="I190" i="2"/>
  <c r="I187" i="2"/>
  <c r="I176" i="2"/>
  <c r="I169" i="2"/>
  <c r="I165" i="2"/>
  <c r="I161" i="2"/>
  <c r="I157" i="2"/>
  <c r="I141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F90" i="1"/>
  <c r="F126" i="1"/>
  <c r="G70" i="1"/>
  <c r="H206" i="2" l="1"/>
  <c r="H209" i="2"/>
  <c r="H207" i="2"/>
  <c r="H213" i="2"/>
  <c r="H218" i="2"/>
  <c r="C209" i="2"/>
  <c r="R35" i="4"/>
  <c r="H197" i="2"/>
  <c r="R23" i="4"/>
  <c r="L98" i="1"/>
  <c r="L57" i="1"/>
  <c r="M57" i="1"/>
  <c r="R45" i="4" l="1"/>
  <c r="H217" i="2"/>
  <c r="M125" i="1"/>
  <c r="L125" i="1"/>
  <c r="L42" i="1"/>
  <c r="M42" i="1"/>
  <c r="R88" i="4"/>
  <c r="R77" i="4"/>
  <c r="R67" i="4"/>
  <c r="R54" i="4"/>
  <c r="R12" i="4"/>
  <c r="E189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3" i="1"/>
  <c r="L133" i="1"/>
  <c r="G133" i="1"/>
  <c r="M132" i="1"/>
  <c r="L132" i="1"/>
  <c r="G132" i="1"/>
  <c r="L131" i="1"/>
  <c r="M130" i="1"/>
  <c r="L130" i="1"/>
  <c r="G130" i="1"/>
  <c r="G125" i="1"/>
  <c r="M124" i="1"/>
  <c r="L124" i="1"/>
  <c r="G124" i="1"/>
  <c r="M123" i="1"/>
  <c r="L123" i="1"/>
  <c r="M122" i="1"/>
  <c r="L122" i="1"/>
  <c r="G122" i="1"/>
  <c r="M121" i="1"/>
  <c r="L121" i="1"/>
  <c r="G121" i="1"/>
  <c r="M120" i="1"/>
  <c r="L120" i="1"/>
  <c r="M119" i="1"/>
  <c r="L119" i="1"/>
  <c r="M118" i="1"/>
  <c r="L118" i="1"/>
  <c r="M117" i="1"/>
  <c r="L117" i="1"/>
  <c r="G117" i="1"/>
  <c r="M115" i="1"/>
  <c r="L115" i="1"/>
  <c r="G115" i="1"/>
  <c r="M114" i="1"/>
  <c r="L114" i="1"/>
  <c r="G114" i="1"/>
  <c r="M113" i="1"/>
  <c r="L113" i="1"/>
  <c r="G113" i="1"/>
  <c r="M112" i="1"/>
  <c r="L112" i="1"/>
  <c r="M111" i="1"/>
  <c r="L111" i="1"/>
  <c r="G111" i="1"/>
  <c r="M110" i="1"/>
  <c r="L110" i="1"/>
  <c r="G110" i="1"/>
  <c r="M103" i="1"/>
  <c r="L103" i="1"/>
  <c r="G103" i="1"/>
  <c r="M101" i="1"/>
  <c r="L101" i="1"/>
  <c r="M100" i="1"/>
  <c r="L100" i="1"/>
  <c r="M98" i="1"/>
  <c r="G98" i="1"/>
  <c r="M96" i="1"/>
  <c r="L96" i="1"/>
  <c r="M95" i="1"/>
  <c r="L95" i="1"/>
  <c r="G95" i="1"/>
  <c r="M94" i="1"/>
  <c r="L94" i="1"/>
  <c r="M89" i="1"/>
  <c r="L89" i="1"/>
  <c r="L88" i="1"/>
  <c r="M87" i="1"/>
  <c r="L87" i="1"/>
  <c r="M86" i="1"/>
  <c r="L86" i="1"/>
  <c r="G86" i="1"/>
  <c r="M85" i="1"/>
  <c r="L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M68" i="1"/>
  <c r="L68" i="1"/>
  <c r="G68" i="1"/>
  <c r="M66" i="1"/>
  <c r="L66" i="1"/>
  <c r="G66" i="1"/>
  <c r="M65" i="1"/>
  <c r="L65" i="1"/>
  <c r="G65" i="1"/>
  <c r="M64" i="1"/>
  <c r="L64" i="1"/>
  <c r="G64" i="1"/>
  <c r="M59" i="1"/>
  <c r="L59" i="1"/>
  <c r="G59" i="1"/>
  <c r="M58" i="1"/>
  <c r="L58" i="1"/>
  <c r="G58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M47" i="1"/>
  <c r="L47" i="1"/>
  <c r="M41" i="1"/>
  <c r="L41" i="1"/>
  <c r="G41" i="1"/>
  <c r="M40" i="1"/>
  <c r="L40" i="1"/>
  <c r="G40" i="1"/>
  <c r="M38" i="1"/>
  <c r="L38" i="1"/>
  <c r="M37" i="1"/>
  <c r="L37" i="1"/>
  <c r="G37" i="1"/>
  <c r="M34" i="1"/>
  <c r="L34" i="1"/>
  <c r="G34" i="1"/>
  <c r="M33" i="1"/>
  <c r="L33" i="1"/>
  <c r="M28" i="1"/>
  <c r="L28" i="1"/>
  <c r="G28" i="1"/>
  <c r="M27" i="1"/>
  <c r="L27" i="1"/>
  <c r="G27" i="1"/>
  <c r="L26" i="1"/>
  <c r="M24" i="1"/>
  <c r="L24" i="1"/>
  <c r="M23" i="1"/>
  <c r="L23" i="1"/>
  <c r="G23" i="1"/>
  <c r="M21" i="1"/>
  <c r="L21" i="1"/>
  <c r="G21" i="1"/>
  <c r="M20" i="1"/>
  <c r="L20" i="1"/>
  <c r="G20" i="1"/>
  <c r="M19" i="1"/>
  <c r="L19" i="1"/>
  <c r="G19" i="1"/>
  <c r="L18" i="1"/>
  <c r="G18" i="1"/>
  <c r="M17" i="1"/>
  <c r="L17" i="1"/>
  <c r="G17" i="1"/>
  <c r="M16" i="1"/>
  <c r="L16" i="1"/>
  <c r="G16" i="1"/>
  <c r="M15" i="1"/>
  <c r="L15" i="1"/>
  <c r="G15" i="1"/>
  <c r="M13" i="1"/>
  <c r="L13" i="1"/>
  <c r="G13" i="1"/>
  <c r="M12" i="1"/>
  <c r="L12" i="1"/>
  <c r="L5" i="1"/>
  <c r="M4" i="1"/>
  <c r="L4" i="1"/>
  <c r="G106" i="1" l="1"/>
  <c r="F107" i="1" s="1"/>
  <c r="G43" i="1"/>
  <c r="F44" i="1" s="1"/>
  <c r="G60" i="1"/>
  <c r="F61" i="1" s="1"/>
  <c r="G90" i="1"/>
  <c r="F91" i="1" s="1"/>
  <c r="G126" i="1"/>
  <c r="F127" i="1" s="1"/>
  <c r="G29" i="1"/>
  <c r="F30" i="1" s="1"/>
  <c r="H215" i="2"/>
  <c r="H202" i="2"/>
  <c r="G179" i="1"/>
  <c r="F181" i="1" l="1"/>
  <c r="H195" i="1"/>
  <c r="H200" i="1"/>
  <c r="E196" i="1"/>
  <c r="E212" i="1"/>
  <c r="E195" i="1"/>
  <c r="H209" i="1"/>
  <c r="E200" i="1"/>
  <c r="H199" i="1"/>
  <c r="H211" i="1"/>
  <c r="H207" i="1"/>
  <c r="H197" i="1"/>
  <c r="H203" i="1"/>
  <c r="H219" i="2"/>
  <c r="H198" i="1" l="1"/>
  <c r="H201" i="1"/>
  <c r="H196" i="1"/>
  <c r="H212" i="1"/>
  <c r="E207" i="1"/>
  <c r="E209" i="1"/>
  <c r="E198" i="1"/>
  <c r="E205" i="1"/>
  <c r="E197" i="1"/>
  <c r="E201" i="1"/>
  <c r="E211" i="1"/>
  <c r="E213" i="1" l="1"/>
  <c r="H213" i="1" l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H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K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K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H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H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H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8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8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8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1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5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4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4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K84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5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H85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6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7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K87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H8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4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5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K95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6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8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0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0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K101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4" authorId="0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4" authorId="0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H104" authorId="0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K104" authorId="0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2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H11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3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3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5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7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H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0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1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H12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4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4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5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0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K130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2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K132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3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K133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7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1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4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5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6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3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3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4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8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<sst xmlns="http://schemas.openxmlformats.org/spreadsheetml/2006/main" count="3005" uniqueCount="771">
  <si>
    <t>VEICULOS – OUTROS</t>
  </si>
  <si>
    <t>Nº</t>
  </si>
  <si>
    <t>PADRÃO</t>
  </si>
  <si>
    <t>VEÍCULO</t>
  </si>
  <si>
    <t>PLACA</t>
  </si>
  <si>
    <t>SETOR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</si>
  <si>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</si>
  <si>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</si>
  <si>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</si>
  <si>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</si>
  <si>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</si>
  <si>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</si>
  <si>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</si>
  <si>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</si>
  <si>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</si>
  <si>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</si>
  <si>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</si>
  <si>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</si>
  <si>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</si>
  <si>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</si>
  <si>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</si>
  <si>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</si>
  <si>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</si>
  <si>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G.2</t>
  </si>
  <si>
    <t>CAMINHÃO</t>
  </si>
  <si>
    <t>NLX-5249</t>
  </si>
  <si>
    <t>SUPTRA</t>
  </si>
  <si>
    <t>2008/2009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</si>
  <si>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</si>
  <si>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</si>
  <si>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</si>
  <si>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</si>
  <si>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</si>
  <si>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</si>
  <si>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</si>
  <si>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</si>
  <si>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</si>
  <si>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</si>
  <si>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</si>
  <si>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</si>
  <si>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</si>
  <si>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</si>
  <si>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</si>
  <si>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</si>
  <si>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</si>
  <si>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</si>
  <si>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</si>
  <si>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</si>
  <si>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</si>
  <si>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</si>
  <si>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</si>
  <si>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</si>
  <si>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</si>
  <si>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</si>
  <si>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</si>
  <si>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</si>
  <si>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</si>
  <si>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</si>
  <si>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</si>
  <si>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</si>
  <si>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</si>
  <si>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</si>
  <si>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</si>
  <si>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</si>
  <si>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</si>
  <si>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</si>
  <si>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</si>
  <si>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</si>
  <si>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</si>
  <si>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</si>
  <si>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</si>
  <si>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</si>
  <si>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</si>
  <si>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</si>
  <si>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</si>
  <si>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</si>
  <si>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</si>
  <si>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</si>
  <si>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</si>
  <si>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</si>
  <si>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</si>
  <si>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</si>
  <si>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</si>
  <si>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</si>
  <si>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</si>
  <si>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</si>
  <si>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</si>
  <si>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</si>
  <si>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</si>
  <si>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</si>
  <si>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</si>
  <si>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</si>
  <si>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</si>
  <si>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</si>
  <si>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</si>
  <si>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</si>
  <si>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</si>
  <si>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</si>
  <si>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</si>
  <si>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</si>
  <si>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</si>
  <si>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</si>
  <si>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</si>
  <si>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</si>
  <si>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</si>
  <si>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</si>
  <si>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</si>
  <si>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</si>
  <si>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</si>
  <si>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</si>
  <si>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</si>
  <si>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</si>
  <si>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</si>
  <si>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</si>
  <si>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</si>
  <si>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</si>
  <si>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</si>
  <si>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</si>
  <si>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</si>
  <si>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</si>
  <si>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</si>
  <si>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</si>
  <si>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</si>
  <si>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</si>
  <si>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</si>
  <si>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</si>
  <si>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</si>
  <si>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</si>
  <si>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</si>
  <si>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</si>
  <si>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</si>
  <si>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</si>
  <si>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</si>
  <si>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</si>
  <si>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</si>
  <si>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</si>
  <si>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</si>
  <si>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</si>
  <si>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</si>
  <si>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</si>
  <si>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</si>
  <si>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</si>
  <si>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</si>
  <si>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</si>
  <si>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</si>
  <si>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</si>
  <si>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</si>
  <si>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</si>
  <si>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</si>
  <si>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</si>
  <si>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</si>
  <si>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</si>
  <si>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</si>
  <si>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</si>
  <si>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</si>
  <si>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</si>
  <si>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</si>
  <si>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</si>
  <si>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</si>
  <si>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</si>
  <si>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</si>
  <si>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</si>
  <si>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</si>
  <si>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</si>
  <si>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</si>
  <si>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</si>
  <si>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</si>
  <si>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</si>
  <si>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</si>
  <si>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</si>
  <si>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</si>
  <si>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</si>
  <si>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</si>
  <si>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</si>
  <si>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</si>
  <si>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</si>
  <si>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</si>
  <si>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</si>
  <si>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</si>
  <si>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</si>
  <si>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</si>
  <si>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</si>
  <si>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</si>
  <si>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</si>
  <si>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</si>
  <si>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</si>
  <si>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</si>
  <si>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</si>
  <si>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</si>
  <si>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</si>
  <si>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</si>
  <si>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</si>
  <si>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</si>
  <si>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</si>
  <si>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</si>
  <si>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</si>
  <si>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</si>
  <si>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</si>
  <si>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</si>
  <si>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</si>
  <si>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</si>
  <si>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</si>
  <si>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</si>
  <si>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</si>
  <si>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</si>
  <si>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</si>
  <si>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</si>
  <si>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</si>
  <si>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</si>
  <si>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</si>
  <si>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</si>
  <si>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</si>
  <si>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</si>
  <si>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</si>
  <si>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</si>
  <si>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</si>
  <si>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</si>
  <si>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</si>
  <si>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</si>
  <si>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</si>
  <si>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</si>
  <si>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</si>
  <si>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</si>
  <si>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</si>
  <si>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</si>
  <si>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</si>
  <si>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</si>
  <si>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</si>
  <si>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</si>
  <si>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</si>
  <si>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</si>
  <si>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</si>
  <si>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</si>
  <si>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</si>
  <si>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</si>
  <si>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</si>
  <si>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</si>
  <si>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</si>
  <si>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</si>
  <si>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</si>
  <si>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</si>
  <si>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</si>
  <si>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</si>
  <si>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</si>
  <si>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</si>
  <si>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</si>
  <si>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</si>
  <si>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</si>
  <si>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</si>
  <si>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</si>
  <si>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</si>
  <si>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</si>
  <si>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</si>
  <si>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</si>
  <si>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</si>
  <si>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</si>
  <si>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</si>
  <si>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</si>
  <si>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</si>
  <si>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</si>
  <si>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</si>
  <si>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</si>
  <si>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</si>
  <si>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</si>
  <si>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</si>
  <si>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</si>
  <si>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</si>
  <si>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</si>
  <si>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</si>
  <si>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</si>
  <si>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</si>
  <si>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</si>
  <si>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</si>
  <si>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</si>
  <si>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</si>
  <si>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</si>
  <si>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</si>
  <si>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</si>
  <si>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</si>
  <si>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</si>
  <si>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</si>
  <si>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</si>
  <si>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</si>
  <si>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</si>
  <si>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</si>
  <si>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</si>
  <si>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</si>
  <si>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</si>
  <si>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</si>
  <si>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</si>
  <si>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</si>
  <si>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</si>
  <si>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</si>
  <si>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</si>
  <si>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</si>
  <si>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</si>
  <si>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</si>
  <si>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</si>
  <si>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</si>
  <si>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</si>
  <si>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</si>
  <si>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</si>
  <si>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</si>
  <si>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</si>
  <si>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</si>
  <si>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</si>
  <si>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</si>
  <si>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</si>
  <si>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</si>
  <si>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</si>
  <si>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</si>
  <si>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</si>
  <si>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</si>
  <si>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</si>
  <si>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</si>
  <si>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</si>
  <si>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</si>
  <si>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</si>
  <si>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</si>
  <si>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</si>
  <si>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</si>
  <si>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</si>
  <si>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</si>
  <si>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</si>
  <si>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</si>
  <si>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</si>
  <si>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</si>
  <si>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</si>
  <si>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</si>
  <si>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</si>
  <si>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</si>
  <si>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</si>
  <si>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</si>
  <si>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</si>
  <si>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</si>
  <si>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</si>
  <si>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</si>
  <si>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</si>
  <si>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</si>
  <si>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</si>
  <si>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</si>
  <si>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</si>
  <si>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</si>
  <si>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</si>
  <si>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</si>
  <si>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</si>
  <si>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</si>
  <si>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</si>
  <si>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</si>
  <si>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</si>
  <si>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</si>
  <si>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</si>
  <si>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</si>
  <si>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</si>
  <si>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</si>
  <si>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</si>
  <si>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</si>
  <si>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</si>
  <si>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</si>
  <si>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</si>
  <si>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</si>
  <si>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</si>
  <si>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</si>
  <si>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</si>
  <si>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</si>
  <si>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</si>
  <si>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</si>
  <si>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</si>
  <si>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</si>
  <si>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</si>
  <si>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</si>
  <si>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</si>
  <si>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</si>
  <si>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</si>
  <si>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</si>
  <si>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</si>
  <si>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</si>
  <si>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</si>
  <si>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</si>
  <si>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</si>
  <si>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</si>
  <si>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</si>
  <si>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</si>
  <si>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</si>
  <si>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</si>
  <si>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</si>
  <si>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</si>
  <si>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</si>
  <si>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</si>
  <si>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</si>
  <si>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</si>
  <si>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</si>
  <si>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</si>
  <si>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</si>
  <si>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</si>
  <si>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</si>
  <si>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</si>
  <si>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</si>
  <si>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</si>
  <si>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</si>
  <si>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</si>
  <si>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</si>
  <si>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</si>
  <si>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</si>
  <si>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</si>
  <si>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</si>
  <si>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</si>
  <si>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</si>
  <si>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</si>
  <si>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</si>
  <si>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</si>
  <si>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</si>
  <si>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</si>
  <si>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</si>
  <si>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</si>
  <si>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</si>
  <si>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</si>
  <si>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</si>
  <si>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</si>
  <si>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</si>
  <si>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</si>
  <si>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</si>
  <si>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</si>
  <si>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</si>
  <si>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</si>
  <si>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</si>
  <si>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</si>
  <si>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</si>
  <si>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</si>
  <si>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</si>
  <si>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</si>
  <si>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</si>
  <si>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</si>
  <si>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</si>
  <si>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</si>
  <si>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</si>
  <si>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</si>
  <si>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</si>
  <si>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</si>
  <si>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</si>
  <si>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</si>
  <si>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</si>
  <si>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</si>
  <si>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</si>
  <si>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</si>
  <si>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</si>
  <si>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</si>
  <si>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</si>
  <si>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</si>
  <si>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</si>
  <si>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</si>
  <si>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</si>
  <si>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</si>
  <si>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</si>
  <si>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</si>
  <si>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</si>
  <si>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</si>
  <si>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</si>
  <si>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</si>
  <si>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</si>
  <si>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</si>
  <si>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</si>
  <si>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</si>
  <si>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</si>
  <si>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</si>
  <si>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</si>
  <si>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</si>
  <si>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</si>
  <si>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</si>
  <si>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</si>
  <si>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</si>
  <si>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</si>
  <si>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</si>
  <si>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</si>
  <si>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</si>
  <si>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</si>
  <si>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</si>
  <si>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</si>
  <si>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</si>
  <si>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</si>
  <si>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</si>
  <si>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</si>
  <si>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</si>
  <si>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</si>
  <si>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</si>
  <si>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</si>
  <si>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</si>
  <si>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</si>
  <si>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</si>
  <si>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</si>
  <si>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</si>
  <si>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</si>
  <si>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</si>
  <si>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</si>
  <si>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</si>
  <si>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</si>
  <si>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</si>
  <si>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</si>
  <si>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</si>
  <si>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</si>
  <si>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</si>
  <si>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</si>
  <si>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</si>
  <si>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</si>
  <si>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</si>
  <si>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</si>
  <si>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</si>
  <si>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</si>
  <si>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</si>
  <si>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</si>
  <si>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</si>
  <si>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</si>
  <si>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</si>
  <si>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</si>
  <si>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</si>
  <si>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</si>
  <si>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</si>
  <si>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</si>
  <si>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</si>
  <si>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</si>
  <si>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</si>
  <si>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</si>
  <si>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</si>
  <si>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</si>
  <si>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</si>
  <si>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</si>
  <si>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</si>
  <si>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</si>
  <si>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</si>
  <si>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</si>
  <si>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</si>
  <si>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</si>
  <si>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</si>
  <si>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</si>
  <si>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</si>
  <si>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</si>
  <si>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</si>
  <si>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</si>
  <si>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</si>
  <si>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</si>
  <si>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</si>
  <si>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</si>
  <si>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</si>
  <si>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</si>
  <si>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</si>
  <si>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</si>
  <si>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</si>
  <si>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</si>
  <si>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</si>
  <si>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</si>
  <si>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</si>
  <si>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</si>
  <si>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</si>
  <si>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</si>
  <si>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</si>
  <si>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</si>
  <si>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</si>
  <si>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</si>
  <si>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</si>
  <si>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</si>
  <si>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</si>
  <si>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</si>
  <si>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</si>
  <si>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</si>
  <si>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</si>
  <si>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</si>
  <si>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</si>
  <si>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</si>
  <si>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</si>
  <si>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</si>
  <si>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</si>
  <si>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</si>
  <si>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</si>
  <si>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</si>
  <si>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</si>
  <si>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</si>
  <si>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</si>
  <si>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</si>
  <si>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</si>
  <si>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</si>
  <si>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</si>
  <si>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</si>
  <si>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</si>
  <si>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</si>
  <si>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</si>
  <si>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</si>
  <si>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</si>
  <si>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</si>
  <si>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</si>
  <si>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</si>
  <si>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</si>
  <si>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</si>
  <si>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</si>
  <si>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</si>
  <si>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</si>
  <si>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</si>
  <si>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</si>
  <si>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</si>
  <si>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</si>
  <si>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</si>
  <si>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</si>
  <si>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</si>
  <si>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</si>
  <si>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</si>
  <si>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</si>
  <si>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</si>
  <si>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</si>
  <si>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</si>
  <si>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</si>
  <si>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</si>
  <si>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</si>
  <si>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</si>
  <si>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</si>
  <si>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</si>
  <si>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</si>
  <si>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</si>
  <si>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</si>
  <si>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</si>
  <si>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</si>
  <si>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</si>
  <si>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</si>
  <si>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</si>
  <si>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</si>
  <si>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</si>
  <si>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</si>
  <si>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</si>
  <si>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</si>
  <si>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</si>
  <si>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</si>
  <si>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</si>
  <si>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</si>
  <si>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</si>
  <si>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</si>
  <si>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NLX-5C49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</si>
  <si>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</si>
  <si>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</si>
  <si>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</si>
  <si>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</si>
  <si>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</si>
  <si>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</si>
  <si>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</si>
  <si>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</si>
  <si>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</si>
  <si>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</si>
  <si>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</si>
  <si>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</si>
  <si>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</si>
  <si>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</si>
  <si>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</si>
  <si>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</si>
  <si>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</si>
  <si>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</si>
  <si>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</si>
  <si>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</si>
  <si>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</si>
  <si>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</si>
  <si>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</si>
  <si>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SAJ-1H48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</si>
  <si>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</si>
  <si>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</si>
  <si>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</si>
  <si>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</si>
  <si>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</si>
  <si>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</si>
  <si>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</si>
  <si>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</si>
  <si>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</si>
  <si>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</si>
  <si>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</si>
  <si>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</si>
  <si>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</si>
  <si>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</si>
  <si>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</si>
  <si>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</si>
  <si>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</si>
  <si>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</si>
  <si>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</si>
  <si>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</si>
  <si>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</si>
  <si>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</si>
  <si>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</si>
  <si>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</si>
  <si>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</si>
  <si>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</si>
  <si>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</si>
  <si>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</si>
  <si>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</si>
  <si>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</si>
  <si>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</si>
  <si>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</si>
  <si>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</si>
  <si>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</si>
  <si>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</si>
  <si>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</si>
  <si>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</si>
  <si>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</si>
  <si>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</si>
  <si>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</si>
  <si>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</si>
  <si>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</si>
  <si>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</si>
  <si>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</si>
  <si>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</si>
  <si>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</si>
  <si>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</si>
  <si>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</si>
  <si>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</si>
  <si>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</si>
  <si>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</si>
  <si>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</si>
  <si>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</si>
  <si>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</si>
  <si>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</si>
  <si>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</si>
  <si>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</si>
  <si>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</si>
  <si>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</si>
  <si>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</si>
  <si>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</si>
  <si>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</si>
  <si>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</si>
  <si>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</si>
  <si>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</si>
  <si>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</si>
  <si>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</si>
  <si>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</si>
  <si>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</si>
  <si>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</si>
  <si>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</si>
  <si>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</si>
  <si>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</si>
  <si>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</si>
  <si>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</si>
  <si>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</si>
  <si>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</si>
  <si>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</si>
  <si>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</si>
  <si>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</si>
  <si>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</si>
  <si>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</si>
  <si>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</si>
  <si>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</si>
  <si>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</si>
  <si>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</si>
  <si>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</si>
  <si>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</si>
  <si>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</si>
  <si>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</si>
  <si>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</si>
  <si>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</si>
  <si>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</si>
  <si>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</si>
  <si>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</si>
  <si>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</si>
  <si>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</si>
  <si>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</si>
  <si>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</si>
  <si>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</si>
  <si>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VICE-PRESIDÊNCIA DE GESTÃO CORPORATIVA-VGC
SUPERINTENDÊNCIA DE SUPRIMENTOS E LOGÍSTICA-SULOS
GERÊNCIA DE SERVIÇOS GERAIS-GESEA
SUPERVISÃO DE TRANSPORTES – SUPTRAN
FROTA CASAL 2023
CONTRATO Nº 024/2023</t>
  </si>
  <si>
    <t>RGT-7F05</t>
  </si>
  <si>
    <t>MOTO RGT-7F05 FICOU NO LUGAR DA BROS QLL-2860 NA DATA 24/08/2023</t>
  </si>
  <si>
    <t>SUPGET</t>
  </si>
  <si>
    <t>SAMUEL VALERIO DA SILVA</t>
  </si>
  <si>
    <t>GRASCAR</t>
  </si>
  <si>
    <t>GOL QLL-9648 DEVOLVIDO A LOCADORA EM 18/09/2023</t>
  </si>
  <si>
    <t>INCLUSO NA UNIDADE RMM/GEPROM 27/07/2023</t>
  </si>
  <si>
    <t>INCLUSO NA UNIDADE ZML 15/05/2023</t>
  </si>
  <si>
    <t>QWL-8198</t>
  </si>
  <si>
    <t>JOÃO JOSE SANTOS DA SILVA</t>
  </si>
  <si>
    <t>QWK-6874</t>
  </si>
  <si>
    <t xml:space="preserve">VEICULO SUBSTITUINDO TEMPORARIAMENTE GOL QWH-0056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</si>
</sst>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4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left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8" fillId="9" borderId="2" xfId="9" applyFont="1" applyBorder="1" applyAlignment="1">
      <alignment horizontal="center" vertical="center"/>
    </xf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9" borderId="27" xfId="9" applyFont="1" applyBorder="1" applyAlignment="1">
      <alignment horizontal="center" vertical="center"/>
    </xf>
    <xf numFmtId="0" fontId="8" fillId="9" borderId="0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0" fontId="8" fillId="9" borderId="24" xfId="9" applyFont="1" applyBorder="1" applyAlignment="1">
      <alignment horizontal="center" vertical="center"/>
    </xf>
    <xf numFmtId="0" fontId="8" fillId="9" borderId="25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31" xfId="9" applyFont="1" applyBorder="1" applyAlignment="1">
      <alignment horizontal="center" vertic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6" xfId="9" applyFont="1" applyBorder="1" applyAlignment="1">
      <alignment horizontal="center" vertic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7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="" xmlns:a16="http://schemas.microsoft.com/office/drawing/2014/main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="" xmlns:a16="http://schemas.microsoft.com/office/drawing/2014/main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="" xmlns:a16="http://schemas.microsoft.com/office/drawing/2014/main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="" xmlns:a16="http://schemas.microsoft.com/office/drawing/2014/main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="" xmlns:a16="http://schemas.microsoft.com/office/drawing/2014/main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="" xmlns:a16="http://schemas.microsoft.com/office/drawing/2014/main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="" xmlns:a16="http://schemas.microsoft.com/office/drawing/2014/main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="" xmlns:a16="http://schemas.microsoft.com/office/drawing/2014/main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="" xmlns:a16="http://schemas.microsoft.com/office/drawing/2014/main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="" xmlns:a16="http://schemas.microsoft.com/office/drawing/2014/main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="" xmlns:a16="http://schemas.microsoft.com/office/drawing/2014/main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="" xmlns:a16="http://schemas.microsoft.com/office/drawing/2014/main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="" xmlns:a16="http://schemas.microsoft.com/office/drawing/2014/main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="" xmlns:a16="http://schemas.microsoft.com/office/drawing/2014/main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="" xmlns:a16="http://schemas.microsoft.com/office/drawing/2014/main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="" xmlns:a16="http://schemas.microsoft.com/office/drawing/2014/main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="" xmlns:a16="http://schemas.microsoft.com/office/drawing/2014/main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="" xmlns:a16="http://schemas.microsoft.com/office/drawing/2014/main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="" xmlns:a16="http://schemas.microsoft.com/office/drawing/2014/main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="" xmlns:a16="http://schemas.microsoft.com/office/drawing/2014/main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="" xmlns:a16="http://schemas.microsoft.com/office/drawing/2014/main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="" xmlns:a16="http://schemas.microsoft.com/office/drawing/2014/main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="" xmlns:a16="http://schemas.microsoft.com/office/drawing/2014/main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="" xmlns:a16="http://schemas.microsoft.com/office/drawing/2014/main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="" xmlns:a16="http://schemas.microsoft.com/office/drawing/2014/main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="" xmlns:a16="http://schemas.microsoft.com/office/drawing/2014/main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="" xmlns:a16="http://schemas.microsoft.com/office/drawing/2014/main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="" xmlns:a16="http://schemas.microsoft.com/office/drawing/2014/main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="" xmlns:a16="http://schemas.microsoft.com/office/drawing/2014/main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="" xmlns:a16="http://schemas.microsoft.com/office/drawing/2014/main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="" xmlns:a16="http://schemas.microsoft.com/office/drawing/2014/main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="" xmlns:a16="http://schemas.microsoft.com/office/drawing/2014/main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="" xmlns:a16="http://schemas.microsoft.com/office/drawing/2014/main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="" xmlns:a16="http://schemas.microsoft.com/office/drawing/2014/main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="" xmlns:a16="http://schemas.microsoft.com/office/drawing/2014/main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="" xmlns:a16="http://schemas.microsoft.com/office/drawing/2014/main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="" xmlns:a16="http://schemas.microsoft.com/office/drawing/2014/main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="" xmlns:a16="http://schemas.microsoft.com/office/drawing/2014/main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="" xmlns:a16="http://schemas.microsoft.com/office/drawing/2014/main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="" xmlns:a16="http://schemas.microsoft.com/office/drawing/2014/main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="" xmlns:a16="http://schemas.microsoft.com/office/drawing/2014/main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="" xmlns:a16="http://schemas.microsoft.com/office/drawing/2014/main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="" xmlns:a16="http://schemas.microsoft.com/office/drawing/2014/main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="" xmlns:a16="http://schemas.microsoft.com/office/drawing/2014/main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="" xmlns:a16="http://schemas.microsoft.com/office/drawing/2014/main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="" xmlns:a16="http://schemas.microsoft.com/office/drawing/2014/main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="" xmlns:a16="http://schemas.microsoft.com/office/drawing/2014/main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="" xmlns:a16="http://schemas.microsoft.com/office/drawing/2014/main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="" xmlns:a16="http://schemas.microsoft.com/office/drawing/2014/main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="" xmlns:a16="http://schemas.microsoft.com/office/drawing/2014/main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="" xmlns:a16="http://schemas.microsoft.com/office/drawing/2014/main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="" xmlns:a16="http://schemas.microsoft.com/office/drawing/2014/main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="" xmlns:a16="http://schemas.microsoft.com/office/drawing/2014/main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="" xmlns:a16="http://schemas.microsoft.com/office/drawing/2014/main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="" xmlns:a16="http://schemas.microsoft.com/office/drawing/2014/main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="" xmlns:a16="http://schemas.microsoft.com/office/drawing/2014/main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="" xmlns:a16="http://schemas.microsoft.com/office/drawing/2014/main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="" xmlns:a16="http://schemas.microsoft.com/office/drawing/2014/main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="" xmlns:a16="http://schemas.microsoft.com/office/drawing/2014/main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="" xmlns:a16="http://schemas.microsoft.com/office/drawing/2014/main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="" xmlns:a16="http://schemas.microsoft.com/office/drawing/2014/main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="" xmlns:a16="http://schemas.microsoft.com/office/drawing/2014/main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="" xmlns:a16="http://schemas.microsoft.com/office/drawing/2014/main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="" xmlns:a16="http://schemas.microsoft.com/office/drawing/2014/main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="" xmlns:a16="http://schemas.microsoft.com/office/drawing/2014/main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="" xmlns:a16="http://schemas.microsoft.com/office/drawing/2014/main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="" xmlns:a16="http://schemas.microsoft.com/office/drawing/2014/main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="" xmlns:a16="http://schemas.microsoft.com/office/drawing/2014/main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="" xmlns:a16="http://schemas.microsoft.com/office/drawing/2014/main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="" xmlns:a16="http://schemas.microsoft.com/office/drawing/2014/main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="" xmlns:a16="http://schemas.microsoft.com/office/drawing/2014/main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="" xmlns:a16="http://schemas.microsoft.com/office/drawing/2014/main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="" xmlns:a16="http://schemas.microsoft.com/office/drawing/2014/main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="" xmlns:a16="http://schemas.microsoft.com/office/drawing/2014/main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="" xmlns:a16="http://schemas.microsoft.com/office/drawing/2014/main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="" xmlns:a16="http://schemas.microsoft.com/office/drawing/2014/main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="" xmlns:a16="http://schemas.microsoft.com/office/drawing/2014/main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="" xmlns:a16="http://schemas.microsoft.com/office/drawing/2014/main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="" xmlns:a16="http://schemas.microsoft.com/office/drawing/2014/main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="" xmlns:a16="http://schemas.microsoft.com/office/drawing/2014/main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="" xmlns:a16="http://schemas.microsoft.com/office/drawing/2014/main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="" xmlns:a16="http://schemas.microsoft.com/office/drawing/2014/main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="" xmlns:a16="http://schemas.microsoft.com/office/drawing/2014/main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="" xmlns:a16="http://schemas.microsoft.com/office/drawing/2014/main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="" xmlns:a16="http://schemas.microsoft.com/office/drawing/2014/main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="" xmlns:a16="http://schemas.microsoft.com/office/drawing/2014/main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="" xmlns:a16="http://schemas.microsoft.com/office/drawing/2014/main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="" xmlns:a16="http://schemas.microsoft.com/office/drawing/2014/main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="" xmlns:a16="http://schemas.microsoft.com/office/drawing/2014/main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="" xmlns:a16="http://schemas.microsoft.com/office/drawing/2014/main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="" xmlns:a16="http://schemas.microsoft.com/office/drawing/2014/main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="" xmlns:a16="http://schemas.microsoft.com/office/drawing/2014/main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="" xmlns:a16="http://schemas.microsoft.com/office/drawing/2014/main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="" xmlns:a16="http://schemas.microsoft.com/office/drawing/2014/main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="" xmlns:a16="http://schemas.microsoft.com/office/drawing/2014/main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="" xmlns:a16="http://schemas.microsoft.com/office/drawing/2014/main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="" xmlns:a16="http://schemas.microsoft.com/office/drawing/2014/main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="" xmlns:a16="http://schemas.microsoft.com/office/drawing/2014/main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="" xmlns:a16="http://schemas.microsoft.com/office/drawing/2014/main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="" xmlns:a16="http://schemas.microsoft.com/office/drawing/2014/main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="" xmlns:a16="http://schemas.microsoft.com/office/drawing/2014/main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="" xmlns:a16="http://schemas.microsoft.com/office/drawing/2014/main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="" xmlns:a16="http://schemas.microsoft.com/office/drawing/2014/main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="" xmlns:a16="http://schemas.microsoft.com/office/drawing/2014/main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="" xmlns:a16="http://schemas.microsoft.com/office/drawing/2014/main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="" xmlns:a16="http://schemas.microsoft.com/office/drawing/2014/main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="" xmlns:a16="http://schemas.microsoft.com/office/drawing/2014/main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="" xmlns:a16="http://schemas.microsoft.com/office/drawing/2014/main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="" xmlns:a16="http://schemas.microsoft.com/office/drawing/2014/main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="" xmlns:a16="http://schemas.microsoft.com/office/drawing/2014/main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="" xmlns:a16="http://schemas.microsoft.com/office/drawing/2014/main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="" xmlns:a16="http://schemas.microsoft.com/office/drawing/2014/main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="" xmlns:a16="http://schemas.microsoft.com/office/drawing/2014/main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="" xmlns:a16="http://schemas.microsoft.com/office/drawing/2014/main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="" xmlns:a16="http://schemas.microsoft.com/office/drawing/2014/main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="" xmlns:a16="http://schemas.microsoft.com/office/drawing/2014/main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="" xmlns:a16="http://schemas.microsoft.com/office/drawing/2014/main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="" xmlns:a16="http://schemas.microsoft.com/office/drawing/2014/main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="" xmlns:a16="http://schemas.microsoft.com/office/drawing/2014/main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="" xmlns:a16="http://schemas.microsoft.com/office/drawing/2014/main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="" xmlns:a16="http://schemas.microsoft.com/office/drawing/2014/main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="" xmlns:a16="http://schemas.microsoft.com/office/drawing/2014/main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="" xmlns:a16="http://schemas.microsoft.com/office/drawing/2014/main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="" xmlns:a16="http://schemas.microsoft.com/office/drawing/2014/main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="" xmlns:a16="http://schemas.microsoft.com/office/drawing/2014/main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="" xmlns:a16="http://schemas.microsoft.com/office/drawing/2014/main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="" xmlns:a16="http://schemas.microsoft.com/office/drawing/2014/main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="" xmlns:a16="http://schemas.microsoft.com/office/drawing/2014/main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="" xmlns:a16="http://schemas.microsoft.com/office/drawing/2014/main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="" xmlns:a16="http://schemas.microsoft.com/office/drawing/2014/main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="" xmlns:a16="http://schemas.microsoft.com/office/drawing/2014/main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="" xmlns:a16="http://schemas.microsoft.com/office/drawing/2014/main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="" xmlns:a16="http://schemas.microsoft.com/office/drawing/2014/main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="" xmlns:a16="http://schemas.microsoft.com/office/drawing/2014/main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="" xmlns:a16="http://schemas.microsoft.com/office/drawing/2014/main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="" xmlns:a16="http://schemas.microsoft.com/office/drawing/2014/main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="" xmlns:a16="http://schemas.microsoft.com/office/drawing/2014/main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="" xmlns:a16="http://schemas.microsoft.com/office/drawing/2014/main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="" xmlns:a16="http://schemas.microsoft.com/office/drawing/2014/main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="" xmlns:a16="http://schemas.microsoft.com/office/drawing/2014/main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="" xmlns:a16="http://schemas.microsoft.com/office/drawing/2014/main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="" xmlns:a16="http://schemas.microsoft.com/office/drawing/2014/main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="" xmlns:a16="http://schemas.microsoft.com/office/drawing/2014/main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="" xmlns:a16="http://schemas.microsoft.com/office/drawing/2014/main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="" xmlns:a16="http://schemas.microsoft.com/office/drawing/2014/main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="" xmlns:a16="http://schemas.microsoft.com/office/drawing/2014/main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="" xmlns:a16="http://schemas.microsoft.com/office/drawing/2014/main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="" xmlns:a16="http://schemas.microsoft.com/office/drawing/2014/main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="" xmlns:a16="http://schemas.microsoft.com/office/drawing/2014/main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="" xmlns:a16="http://schemas.microsoft.com/office/drawing/2014/main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="" xmlns:a16="http://schemas.microsoft.com/office/drawing/2014/main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="" xmlns:a16="http://schemas.microsoft.com/office/drawing/2014/main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="" xmlns:a16="http://schemas.microsoft.com/office/drawing/2014/main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="" xmlns:a16="http://schemas.microsoft.com/office/drawing/2014/main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="" xmlns:a16="http://schemas.microsoft.com/office/drawing/2014/main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="" xmlns:a16="http://schemas.microsoft.com/office/drawing/2014/main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="" xmlns:a16="http://schemas.microsoft.com/office/drawing/2014/main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="" xmlns:a16="http://schemas.microsoft.com/office/drawing/2014/main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="" xmlns:a16="http://schemas.microsoft.com/office/drawing/2014/main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="" xmlns:a16="http://schemas.microsoft.com/office/drawing/2014/main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="" xmlns:a16="http://schemas.microsoft.com/office/drawing/2014/main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="" xmlns:a16="http://schemas.microsoft.com/office/drawing/2014/main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="" xmlns:a16="http://schemas.microsoft.com/office/drawing/2014/main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="" xmlns:a16="http://schemas.microsoft.com/office/drawing/2014/main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="" xmlns:a16="http://schemas.microsoft.com/office/drawing/2014/main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="" xmlns:a16="http://schemas.microsoft.com/office/drawing/2014/main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="" xmlns:a16="http://schemas.microsoft.com/office/drawing/2014/main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="" xmlns:a16="http://schemas.microsoft.com/office/drawing/2014/main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="" xmlns:a16="http://schemas.microsoft.com/office/drawing/2014/main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="" xmlns:a16="http://schemas.microsoft.com/office/drawing/2014/main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="" xmlns:a16="http://schemas.microsoft.com/office/drawing/2014/main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="" xmlns:a16="http://schemas.microsoft.com/office/drawing/2014/main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="" xmlns:a16="http://schemas.microsoft.com/office/drawing/2014/main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="" xmlns:a16="http://schemas.microsoft.com/office/drawing/2014/main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="" xmlns:a16="http://schemas.microsoft.com/office/drawing/2014/main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="" xmlns:a16="http://schemas.microsoft.com/office/drawing/2014/main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="" xmlns:a16="http://schemas.microsoft.com/office/drawing/2014/main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="" xmlns:a16="http://schemas.microsoft.com/office/drawing/2014/main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="" xmlns:a16="http://schemas.microsoft.com/office/drawing/2014/main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="" xmlns:a16="http://schemas.microsoft.com/office/drawing/2014/main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="" xmlns:a16="http://schemas.microsoft.com/office/drawing/2014/main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="" xmlns:a16="http://schemas.microsoft.com/office/drawing/2014/main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="" xmlns:a16="http://schemas.microsoft.com/office/drawing/2014/main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="" xmlns:a16="http://schemas.microsoft.com/office/drawing/2014/main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="" xmlns:a16="http://schemas.microsoft.com/office/drawing/2014/main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="" xmlns:a16="http://schemas.microsoft.com/office/drawing/2014/main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="" xmlns:a16="http://schemas.microsoft.com/office/drawing/2014/main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="" xmlns:a16="http://schemas.microsoft.com/office/drawing/2014/main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="" xmlns:a16="http://schemas.microsoft.com/office/drawing/2014/main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="" xmlns:a16="http://schemas.microsoft.com/office/drawing/2014/main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="" xmlns:a16="http://schemas.microsoft.com/office/drawing/2014/main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="" xmlns:a16="http://schemas.microsoft.com/office/drawing/2014/main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="" xmlns:a16="http://schemas.microsoft.com/office/drawing/2014/main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="" xmlns:a16="http://schemas.microsoft.com/office/drawing/2014/main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="" xmlns:a16="http://schemas.microsoft.com/office/drawing/2014/main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="" xmlns:a16="http://schemas.microsoft.com/office/drawing/2014/main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="" xmlns:a16="http://schemas.microsoft.com/office/drawing/2014/main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="" xmlns:a16="http://schemas.microsoft.com/office/drawing/2014/main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="" xmlns:a16="http://schemas.microsoft.com/office/drawing/2014/main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="" xmlns:a16="http://schemas.microsoft.com/office/drawing/2014/main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="" xmlns:a16="http://schemas.microsoft.com/office/drawing/2014/main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="" xmlns:a16="http://schemas.microsoft.com/office/drawing/2014/main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="" xmlns:a16="http://schemas.microsoft.com/office/drawing/2014/main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="" xmlns:a16="http://schemas.microsoft.com/office/drawing/2014/main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="" xmlns:a16="http://schemas.microsoft.com/office/drawing/2014/main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="" xmlns:a16="http://schemas.microsoft.com/office/drawing/2014/main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="" xmlns:a16="http://schemas.microsoft.com/office/drawing/2014/main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="" xmlns:a16="http://schemas.microsoft.com/office/drawing/2014/main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="" xmlns:a16="http://schemas.microsoft.com/office/drawing/2014/main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="" xmlns:a16="http://schemas.microsoft.com/office/drawing/2014/main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="" xmlns:a16="http://schemas.microsoft.com/office/drawing/2014/main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="" xmlns:a16="http://schemas.microsoft.com/office/drawing/2014/main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="" xmlns:a16="http://schemas.microsoft.com/office/drawing/2014/main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="" xmlns:a16="http://schemas.microsoft.com/office/drawing/2014/main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="" xmlns:a16="http://schemas.microsoft.com/office/drawing/2014/main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="" xmlns:a16="http://schemas.microsoft.com/office/drawing/2014/main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="" xmlns:a16="http://schemas.microsoft.com/office/drawing/2014/main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="" xmlns:a16="http://schemas.microsoft.com/office/drawing/2014/main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="" xmlns:a16="http://schemas.microsoft.com/office/drawing/2014/main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="" xmlns:a16="http://schemas.microsoft.com/office/drawing/2014/main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="" xmlns:a16="http://schemas.microsoft.com/office/drawing/2014/main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="" xmlns:a16="http://schemas.microsoft.com/office/drawing/2014/main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="" xmlns:a16="http://schemas.microsoft.com/office/drawing/2014/main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="" xmlns:a16="http://schemas.microsoft.com/office/drawing/2014/main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="" xmlns:a16="http://schemas.microsoft.com/office/drawing/2014/main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="" xmlns:a16="http://schemas.microsoft.com/office/drawing/2014/main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="" xmlns:a16="http://schemas.microsoft.com/office/drawing/2014/main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="" xmlns:a16="http://schemas.microsoft.com/office/drawing/2014/main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="" xmlns:a16="http://schemas.microsoft.com/office/drawing/2014/main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="" xmlns:a16="http://schemas.microsoft.com/office/drawing/2014/main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="" xmlns:a16="http://schemas.microsoft.com/office/drawing/2014/main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="" xmlns:a16="http://schemas.microsoft.com/office/drawing/2014/main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="" xmlns:a16="http://schemas.microsoft.com/office/drawing/2014/main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="" xmlns:a16="http://schemas.microsoft.com/office/drawing/2014/main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="" xmlns:a16="http://schemas.microsoft.com/office/drawing/2014/main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="" xmlns:a16="http://schemas.microsoft.com/office/drawing/2014/main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="" xmlns:a16="http://schemas.microsoft.com/office/drawing/2014/main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="" xmlns:a16="http://schemas.microsoft.com/office/drawing/2014/main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="" xmlns:a16="http://schemas.microsoft.com/office/drawing/2014/main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="" xmlns:a16="http://schemas.microsoft.com/office/drawing/2014/main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="" xmlns:a16="http://schemas.microsoft.com/office/drawing/2014/main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="" xmlns:a16="http://schemas.microsoft.com/office/drawing/2014/main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="" xmlns:a16="http://schemas.microsoft.com/office/drawing/2014/main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="" xmlns:a16="http://schemas.microsoft.com/office/drawing/2014/main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="" xmlns:a16="http://schemas.microsoft.com/office/drawing/2014/main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="" xmlns:a16="http://schemas.microsoft.com/office/drawing/2014/main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="" xmlns:a16="http://schemas.microsoft.com/office/drawing/2014/main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="" xmlns:a16="http://schemas.microsoft.com/office/drawing/2014/main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="" xmlns:a16="http://schemas.microsoft.com/office/drawing/2014/main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="" xmlns:a16="http://schemas.microsoft.com/office/drawing/2014/main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="" xmlns:a16="http://schemas.microsoft.com/office/drawing/2014/main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="" xmlns:a16="http://schemas.microsoft.com/office/drawing/2014/main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="" xmlns:a16="http://schemas.microsoft.com/office/drawing/2014/main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="" xmlns:a16="http://schemas.microsoft.com/office/drawing/2014/main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="" xmlns:a16="http://schemas.microsoft.com/office/drawing/2014/main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="" xmlns:a16="http://schemas.microsoft.com/office/drawing/2014/main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="" xmlns:a16="http://schemas.microsoft.com/office/drawing/2014/main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="" xmlns:a16="http://schemas.microsoft.com/office/drawing/2014/main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="" xmlns:a16="http://schemas.microsoft.com/office/drawing/2014/main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="" xmlns:a16="http://schemas.microsoft.com/office/drawing/2014/main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="" xmlns:a16="http://schemas.microsoft.com/office/drawing/2014/main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="" xmlns:a16="http://schemas.microsoft.com/office/drawing/2014/main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="" xmlns:a16="http://schemas.microsoft.com/office/drawing/2014/main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="" xmlns:a16="http://schemas.microsoft.com/office/drawing/2014/main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="" xmlns:a16="http://schemas.microsoft.com/office/drawing/2014/main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="" xmlns:a16="http://schemas.microsoft.com/office/drawing/2014/main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="" xmlns:a16="http://schemas.microsoft.com/office/drawing/2014/main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="" xmlns:a16="http://schemas.microsoft.com/office/drawing/2014/main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="" xmlns:a16="http://schemas.microsoft.com/office/drawing/2014/main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="" xmlns:a16="http://schemas.microsoft.com/office/drawing/2014/main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="" xmlns:a16="http://schemas.microsoft.com/office/drawing/2014/main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="" xmlns:a16="http://schemas.microsoft.com/office/drawing/2014/main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="" xmlns:a16="http://schemas.microsoft.com/office/drawing/2014/main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="" xmlns:a16="http://schemas.microsoft.com/office/drawing/2014/main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="" xmlns:a16="http://schemas.microsoft.com/office/drawing/2014/main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="" xmlns:a16="http://schemas.microsoft.com/office/drawing/2014/main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="" xmlns:a16="http://schemas.microsoft.com/office/drawing/2014/main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="" xmlns:a16="http://schemas.microsoft.com/office/drawing/2014/main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="" xmlns:a16="http://schemas.microsoft.com/office/drawing/2014/main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="" xmlns:a16="http://schemas.microsoft.com/office/drawing/2014/main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="" xmlns:a16="http://schemas.microsoft.com/office/drawing/2014/main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="" xmlns:a16="http://schemas.microsoft.com/office/drawing/2014/main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="" xmlns:a16="http://schemas.microsoft.com/office/drawing/2014/main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="" xmlns:a16="http://schemas.microsoft.com/office/drawing/2014/main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="" xmlns:a16="http://schemas.microsoft.com/office/drawing/2014/main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="" xmlns:a16="http://schemas.microsoft.com/office/drawing/2014/main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="" xmlns:a16="http://schemas.microsoft.com/office/drawing/2014/main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="" xmlns:a16="http://schemas.microsoft.com/office/drawing/2014/main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="" xmlns:a16="http://schemas.microsoft.com/office/drawing/2014/main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="" xmlns:a16="http://schemas.microsoft.com/office/drawing/2014/main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="" xmlns:a16="http://schemas.microsoft.com/office/drawing/2014/main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="" xmlns:a16="http://schemas.microsoft.com/office/drawing/2014/main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="" xmlns:a16="http://schemas.microsoft.com/office/drawing/2014/main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="" xmlns:a16="http://schemas.microsoft.com/office/drawing/2014/main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="" xmlns:a16="http://schemas.microsoft.com/office/drawing/2014/main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="" xmlns:a16="http://schemas.microsoft.com/office/drawing/2014/main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="" xmlns:a16="http://schemas.microsoft.com/office/drawing/2014/main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="" xmlns:a16="http://schemas.microsoft.com/office/drawing/2014/main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="" xmlns:a16="http://schemas.microsoft.com/office/drawing/2014/main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="" xmlns:a16="http://schemas.microsoft.com/office/drawing/2014/main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="" xmlns:a16="http://schemas.microsoft.com/office/drawing/2014/main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="" xmlns:a16="http://schemas.microsoft.com/office/drawing/2014/main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="" xmlns:a16="http://schemas.microsoft.com/office/drawing/2014/main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="" xmlns:a16="http://schemas.microsoft.com/office/drawing/2014/main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="" xmlns:a16="http://schemas.microsoft.com/office/drawing/2014/main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="" xmlns:a16="http://schemas.microsoft.com/office/drawing/2014/main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="" xmlns:a16="http://schemas.microsoft.com/office/drawing/2014/main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="" xmlns:a16="http://schemas.microsoft.com/office/drawing/2014/main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="" xmlns:a16="http://schemas.microsoft.com/office/drawing/2014/main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="" xmlns:a16="http://schemas.microsoft.com/office/drawing/2014/main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="" xmlns:a16="http://schemas.microsoft.com/office/drawing/2014/main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="" xmlns:a16="http://schemas.microsoft.com/office/drawing/2014/main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="" xmlns:a16="http://schemas.microsoft.com/office/drawing/2014/main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="" xmlns:a16="http://schemas.microsoft.com/office/drawing/2014/main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="" xmlns:a16="http://schemas.microsoft.com/office/drawing/2014/main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="" xmlns:a16="http://schemas.microsoft.com/office/drawing/2014/main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="" xmlns:a16="http://schemas.microsoft.com/office/drawing/2014/main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="" xmlns:a16="http://schemas.microsoft.com/office/drawing/2014/main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="" xmlns:a16="http://schemas.microsoft.com/office/drawing/2014/main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="" xmlns:a16="http://schemas.microsoft.com/office/drawing/2014/main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="" xmlns:a16="http://schemas.microsoft.com/office/drawing/2014/main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="" xmlns:a16="http://schemas.microsoft.com/office/drawing/2014/main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="" xmlns:a16="http://schemas.microsoft.com/office/drawing/2014/main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="" xmlns:a16="http://schemas.microsoft.com/office/drawing/2014/main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="" xmlns:a16="http://schemas.microsoft.com/office/drawing/2014/main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="" xmlns:a16="http://schemas.microsoft.com/office/drawing/2014/main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="" xmlns:a16="http://schemas.microsoft.com/office/drawing/2014/main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="" xmlns:a16="http://schemas.microsoft.com/office/drawing/2014/main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="" xmlns:a16="http://schemas.microsoft.com/office/drawing/2014/main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="" xmlns:a16="http://schemas.microsoft.com/office/drawing/2014/main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="" xmlns:a16="http://schemas.microsoft.com/office/drawing/2014/main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="" xmlns:a16="http://schemas.microsoft.com/office/drawing/2014/main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="" xmlns:a16="http://schemas.microsoft.com/office/drawing/2014/main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="" xmlns:a16="http://schemas.microsoft.com/office/drawing/2014/main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="" xmlns:a16="http://schemas.microsoft.com/office/drawing/2014/main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="" xmlns:a16="http://schemas.microsoft.com/office/drawing/2014/main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="" xmlns:a16="http://schemas.microsoft.com/office/drawing/2014/main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="" xmlns:a16="http://schemas.microsoft.com/office/drawing/2014/main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="" xmlns:a16="http://schemas.microsoft.com/office/drawing/2014/main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="" xmlns:a16="http://schemas.microsoft.com/office/drawing/2014/main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="" xmlns:a16="http://schemas.microsoft.com/office/drawing/2014/main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="" xmlns:a16="http://schemas.microsoft.com/office/drawing/2014/main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="" xmlns:a16="http://schemas.microsoft.com/office/drawing/2014/main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="" xmlns:a16="http://schemas.microsoft.com/office/drawing/2014/main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="" xmlns:a16="http://schemas.microsoft.com/office/drawing/2014/main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="" xmlns:a16="http://schemas.microsoft.com/office/drawing/2014/main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="" xmlns:a16="http://schemas.microsoft.com/office/drawing/2014/main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="" xmlns:a16="http://schemas.microsoft.com/office/drawing/2014/main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="" xmlns:a16="http://schemas.microsoft.com/office/drawing/2014/main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="" xmlns:a16="http://schemas.microsoft.com/office/drawing/2014/main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="" xmlns:a16="http://schemas.microsoft.com/office/drawing/2014/main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="" xmlns:a16="http://schemas.microsoft.com/office/drawing/2014/main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="" xmlns:a16="http://schemas.microsoft.com/office/drawing/2014/main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="" xmlns:a16="http://schemas.microsoft.com/office/drawing/2014/main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="" xmlns:a16="http://schemas.microsoft.com/office/drawing/2014/main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="" xmlns:a16="http://schemas.microsoft.com/office/drawing/2014/main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="" xmlns:a16="http://schemas.microsoft.com/office/drawing/2014/main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="" xmlns:a16="http://schemas.microsoft.com/office/drawing/2014/main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="" xmlns:a16="http://schemas.microsoft.com/office/drawing/2014/main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="" xmlns:a16="http://schemas.microsoft.com/office/drawing/2014/main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="" xmlns:a16="http://schemas.microsoft.com/office/drawing/2014/main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="" xmlns:a16="http://schemas.microsoft.com/office/drawing/2014/main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="" xmlns:a16="http://schemas.microsoft.com/office/drawing/2014/main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="" xmlns:a16="http://schemas.microsoft.com/office/drawing/2014/main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="" xmlns:a16="http://schemas.microsoft.com/office/drawing/2014/main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="" xmlns:a16="http://schemas.microsoft.com/office/drawing/2014/main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="" xmlns:a16="http://schemas.microsoft.com/office/drawing/2014/main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="" xmlns:a16="http://schemas.microsoft.com/office/drawing/2014/main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="" xmlns:a16="http://schemas.microsoft.com/office/drawing/2014/main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="" xmlns:a16="http://schemas.microsoft.com/office/drawing/2014/main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="" xmlns:a16="http://schemas.microsoft.com/office/drawing/2014/main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="" xmlns:a16="http://schemas.microsoft.com/office/drawing/2014/main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="" xmlns:a16="http://schemas.microsoft.com/office/drawing/2014/main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="" xmlns:a16="http://schemas.microsoft.com/office/drawing/2014/main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="" xmlns:a16="http://schemas.microsoft.com/office/drawing/2014/main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="" xmlns:a16="http://schemas.microsoft.com/office/drawing/2014/main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="" xmlns:a16="http://schemas.microsoft.com/office/drawing/2014/main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="" xmlns:a16="http://schemas.microsoft.com/office/drawing/2014/main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="" xmlns:a16="http://schemas.microsoft.com/office/drawing/2014/main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="" xmlns:a16="http://schemas.microsoft.com/office/drawing/2014/main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="" xmlns:a16="http://schemas.microsoft.com/office/drawing/2014/main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="" xmlns:a16="http://schemas.microsoft.com/office/drawing/2014/main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="" xmlns:a16="http://schemas.microsoft.com/office/drawing/2014/main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="" xmlns:a16="http://schemas.microsoft.com/office/drawing/2014/main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="" xmlns:a16="http://schemas.microsoft.com/office/drawing/2014/main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="" xmlns:a16="http://schemas.microsoft.com/office/drawing/2014/main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="" xmlns:a16="http://schemas.microsoft.com/office/drawing/2014/main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="" xmlns:a16="http://schemas.microsoft.com/office/drawing/2014/main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="" xmlns:a16="http://schemas.microsoft.com/office/drawing/2014/main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="" xmlns:a16="http://schemas.microsoft.com/office/drawing/2014/main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="" xmlns:a16="http://schemas.microsoft.com/office/drawing/2014/main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="" xmlns:a16="http://schemas.microsoft.com/office/drawing/2014/main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="" xmlns:a16="http://schemas.microsoft.com/office/drawing/2014/main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="" xmlns:a16="http://schemas.microsoft.com/office/drawing/2014/main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="" xmlns:a16="http://schemas.microsoft.com/office/drawing/2014/main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="" xmlns:a16="http://schemas.microsoft.com/office/drawing/2014/main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="" xmlns:a16="http://schemas.microsoft.com/office/drawing/2014/main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="" xmlns:a16="http://schemas.microsoft.com/office/drawing/2014/main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="" xmlns:a16="http://schemas.microsoft.com/office/drawing/2014/main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="" xmlns:a16="http://schemas.microsoft.com/office/drawing/2014/main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="" xmlns:a16="http://schemas.microsoft.com/office/drawing/2014/main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="" xmlns:a16="http://schemas.microsoft.com/office/drawing/2014/main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="" xmlns:a16="http://schemas.microsoft.com/office/drawing/2014/main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="" xmlns:a16="http://schemas.microsoft.com/office/drawing/2014/main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="" xmlns:a16="http://schemas.microsoft.com/office/drawing/2014/main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="" xmlns:a16="http://schemas.microsoft.com/office/drawing/2014/main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="" xmlns:a16="http://schemas.microsoft.com/office/drawing/2014/main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="" xmlns:a16="http://schemas.microsoft.com/office/drawing/2014/main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="" xmlns:a16="http://schemas.microsoft.com/office/drawing/2014/main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="" xmlns:a16="http://schemas.microsoft.com/office/drawing/2014/main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="" xmlns:a16="http://schemas.microsoft.com/office/drawing/2014/main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="" xmlns:a16="http://schemas.microsoft.com/office/drawing/2014/main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="" xmlns:a16="http://schemas.microsoft.com/office/drawing/2014/main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="" xmlns:a16="http://schemas.microsoft.com/office/drawing/2014/main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="" xmlns:a16="http://schemas.microsoft.com/office/drawing/2014/main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="" xmlns:a16="http://schemas.microsoft.com/office/drawing/2014/main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="" xmlns:a16="http://schemas.microsoft.com/office/drawing/2014/main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="" xmlns:a16="http://schemas.microsoft.com/office/drawing/2014/main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="" xmlns:a16="http://schemas.microsoft.com/office/drawing/2014/main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="" xmlns:a16="http://schemas.microsoft.com/office/drawing/2014/main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="" xmlns:a16="http://schemas.microsoft.com/office/drawing/2014/main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="" xmlns:a16="http://schemas.microsoft.com/office/drawing/2014/main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="" xmlns:a16="http://schemas.microsoft.com/office/drawing/2014/main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="" xmlns:a16="http://schemas.microsoft.com/office/drawing/2014/main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="" xmlns:a16="http://schemas.microsoft.com/office/drawing/2014/main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="" xmlns:a16="http://schemas.microsoft.com/office/drawing/2014/main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="" xmlns:a16="http://schemas.microsoft.com/office/drawing/2014/main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="" xmlns:a16="http://schemas.microsoft.com/office/drawing/2014/main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="" xmlns:a16="http://schemas.microsoft.com/office/drawing/2014/main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="" xmlns:a16="http://schemas.microsoft.com/office/drawing/2014/main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="" xmlns:a16="http://schemas.microsoft.com/office/drawing/2014/main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="" xmlns:a16="http://schemas.microsoft.com/office/drawing/2014/main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="" xmlns:a16="http://schemas.microsoft.com/office/drawing/2014/main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="" xmlns:a16="http://schemas.microsoft.com/office/drawing/2014/main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="" xmlns:a16="http://schemas.microsoft.com/office/drawing/2014/main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="" xmlns:a16="http://schemas.microsoft.com/office/drawing/2014/main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="" xmlns:a16="http://schemas.microsoft.com/office/drawing/2014/main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="" xmlns:a16="http://schemas.microsoft.com/office/drawing/2014/main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="" xmlns:a16="http://schemas.microsoft.com/office/drawing/2014/main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="" xmlns:a16="http://schemas.microsoft.com/office/drawing/2014/main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="" xmlns:a16="http://schemas.microsoft.com/office/drawing/2014/main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="" xmlns:a16="http://schemas.microsoft.com/office/drawing/2014/main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="" xmlns:a16="http://schemas.microsoft.com/office/drawing/2014/main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="" xmlns:a16="http://schemas.microsoft.com/office/drawing/2014/main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="" xmlns:a16="http://schemas.microsoft.com/office/drawing/2014/main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="" xmlns:a16="http://schemas.microsoft.com/office/drawing/2014/main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="" xmlns:a16="http://schemas.microsoft.com/office/drawing/2014/main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="" xmlns:a16="http://schemas.microsoft.com/office/drawing/2014/main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="" xmlns:a16="http://schemas.microsoft.com/office/drawing/2014/main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="" xmlns:a16="http://schemas.microsoft.com/office/drawing/2014/main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="" xmlns:a16="http://schemas.microsoft.com/office/drawing/2014/main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="" xmlns:a16="http://schemas.microsoft.com/office/drawing/2014/main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="" xmlns:a16="http://schemas.microsoft.com/office/drawing/2014/main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="" xmlns:a16="http://schemas.microsoft.com/office/drawing/2014/main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="" xmlns:a16="http://schemas.microsoft.com/office/drawing/2014/main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="" xmlns:a16="http://schemas.microsoft.com/office/drawing/2014/main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="" xmlns:a16="http://schemas.microsoft.com/office/drawing/2014/main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="" xmlns:a16="http://schemas.microsoft.com/office/drawing/2014/main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="" xmlns:a16="http://schemas.microsoft.com/office/drawing/2014/main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="" xmlns:a16="http://schemas.microsoft.com/office/drawing/2014/main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="" xmlns:a16="http://schemas.microsoft.com/office/drawing/2014/main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="" xmlns:a16="http://schemas.microsoft.com/office/drawing/2014/main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="" xmlns:a16="http://schemas.microsoft.com/office/drawing/2014/main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="" xmlns:a16="http://schemas.microsoft.com/office/drawing/2014/main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="" xmlns:a16="http://schemas.microsoft.com/office/drawing/2014/main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="" xmlns:a16="http://schemas.microsoft.com/office/drawing/2014/main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="" xmlns:a16="http://schemas.microsoft.com/office/drawing/2014/main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="" xmlns:a16="http://schemas.microsoft.com/office/drawing/2014/main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="" xmlns:a16="http://schemas.microsoft.com/office/drawing/2014/main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="" xmlns:a16="http://schemas.microsoft.com/office/drawing/2014/main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="" xmlns:a16="http://schemas.microsoft.com/office/drawing/2014/main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="" xmlns:a16="http://schemas.microsoft.com/office/drawing/2014/main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="" xmlns:a16="http://schemas.microsoft.com/office/drawing/2014/main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="" xmlns:a16="http://schemas.microsoft.com/office/drawing/2014/main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="" xmlns:a16="http://schemas.microsoft.com/office/drawing/2014/main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="" xmlns:a16="http://schemas.microsoft.com/office/drawing/2014/main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="" xmlns:a16="http://schemas.microsoft.com/office/drawing/2014/main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="" xmlns:a16="http://schemas.microsoft.com/office/drawing/2014/main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="" xmlns:a16="http://schemas.microsoft.com/office/drawing/2014/main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="" xmlns:a16="http://schemas.microsoft.com/office/drawing/2014/main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="" xmlns:a16="http://schemas.microsoft.com/office/drawing/2014/main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="" xmlns:a16="http://schemas.microsoft.com/office/drawing/2014/main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="" xmlns:a16="http://schemas.microsoft.com/office/drawing/2014/main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="" xmlns:a16="http://schemas.microsoft.com/office/drawing/2014/main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="" xmlns:a16="http://schemas.microsoft.com/office/drawing/2014/main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="" xmlns:a16="http://schemas.microsoft.com/office/drawing/2014/main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="" xmlns:a16="http://schemas.microsoft.com/office/drawing/2014/main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="" xmlns:a16="http://schemas.microsoft.com/office/drawing/2014/main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="" xmlns:a16="http://schemas.microsoft.com/office/drawing/2014/main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="" xmlns:a16="http://schemas.microsoft.com/office/drawing/2014/main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="" xmlns:a16="http://schemas.microsoft.com/office/drawing/2014/main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="" xmlns:a16="http://schemas.microsoft.com/office/drawing/2014/main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="" xmlns:a16="http://schemas.microsoft.com/office/drawing/2014/main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="" xmlns:a16="http://schemas.microsoft.com/office/drawing/2014/main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="" xmlns:a16="http://schemas.microsoft.com/office/drawing/2014/main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="" xmlns:a16="http://schemas.microsoft.com/office/drawing/2014/main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="" xmlns:a16="http://schemas.microsoft.com/office/drawing/2014/main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="" xmlns:a16="http://schemas.microsoft.com/office/drawing/2014/main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="" xmlns:a16="http://schemas.microsoft.com/office/drawing/2014/main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="" xmlns:a16="http://schemas.microsoft.com/office/drawing/2014/main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="" xmlns:a16="http://schemas.microsoft.com/office/drawing/2014/main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="" xmlns:a16="http://schemas.microsoft.com/office/drawing/2014/main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="" xmlns:a16="http://schemas.microsoft.com/office/drawing/2014/main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="" xmlns:a16="http://schemas.microsoft.com/office/drawing/2014/main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="" xmlns:a16="http://schemas.microsoft.com/office/drawing/2014/main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="" xmlns:a16="http://schemas.microsoft.com/office/drawing/2014/main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="" xmlns:a16="http://schemas.microsoft.com/office/drawing/2014/main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="" xmlns:a16="http://schemas.microsoft.com/office/drawing/2014/main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="" xmlns:a16="http://schemas.microsoft.com/office/drawing/2014/main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="" xmlns:a16="http://schemas.microsoft.com/office/drawing/2014/main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="" xmlns:a16="http://schemas.microsoft.com/office/drawing/2014/main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="" xmlns:a16="http://schemas.microsoft.com/office/drawing/2014/main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="" xmlns:a16="http://schemas.microsoft.com/office/drawing/2014/main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="" xmlns:a16="http://schemas.microsoft.com/office/drawing/2014/main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="" xmlns:a16="http://schemas.microsoft.com/office/drawing/2014/main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="" xmlns:a16="http://schemas.microsoft.com/office/drawing/2014/main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="" xmlns:a16="http://schemas.microsoft.com/office/drawing/2014/main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="" xmlns:a16="http://schemas.microsoft.com/office/drawing/2014/main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="" xmlns:a16="http://schemas.microsoft.com/office/drawing/2014/main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="" xmlns:a16="http://schemas.microsoft.com/office/drawing/2014/main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="" xmlns:a16="http://schemas.microsoft.com/office/drawing/2014/main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="" xmlns:a16="http://schemas.microsoft.com/office/drawing/2014/main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="" xmlns:a16="http://schemas.microsoft.com/office/drawing/2014/main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="" xmlns:a16="http://schemas.microsoft.com/office/drawing/2014/main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="" xmlns:a16="http://schemas.microsoft.com/office/drawing/2014/main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="" xmlns:a16="http://schemas.microsoft.com/office/drawing/2014/main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="" xmlns:a16="http://schemas.microsoft.com/office/drawing/2014/main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="" xmlns:a16="http://schemas.microsoft.com/office/drawing/2014/main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="" xmlns:a16="http://schemas.microsoft.com/office/drawing/2014/main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="" xmlns:a16="http://schemas.microsoft.com/office/drawing/2014/main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="" xmlns:a16="http://schemas.microsoft.com/office/drawing/2014/main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="" xmlns:a16="http://schemas.microsoft.com/office/drawing/2014/main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="" xmlns:a16="http://schemas.microsoft.com/office/drawing/2014/main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="" xmlns:a16="http://schemas.microsoft.com/office/drawing/2014/main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="" xmlns:a16="http://schemas.microsoft.com/office/drawing/2014/main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="" xmlns:a16="http://schemas.microsoft.com/office/drawing/2014/main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="" xmlns:a16="http://schemas.microsoft.com/office/drawing/2014/main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="" xmlns:a16="http://schemas.microsoft.com/office/drawing/2014/main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="" xmlns:a16="http://schemas.microsoft.com/office/drawing/2014/main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="" xmlns:a16="http://schemas.microsoft.com/office/drawing/2014/main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="" xmlns:a16="http://schemas.microsoft.com/office/drawing/2014/main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="" xmlns:a16="http://schemas.microsoft.com/office/drawing/2014/main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="" xmlns:a16="http://schemas.microsoft.com/office/drawing/2014/main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="" xmlns:a16="http://schemas.microsoft.com/office/drawing/2014/main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="" xmlns:a16="http://schemas.microsoft.com/office/drawing/2014/main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="" xmlns:a16="http://schemas.microsoft.com/office/drawing/2014/main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="" xmlns:a16="http://schemas.microsoft.com/office/drawing/2014/main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="" xmlns:a16="http://schemas.microsoft.com/office/drawing/2014/main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="" xmlns:a16="http://schemas.microsoft.com/office/drawing/2014/main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="" xmlns:a16="http://schemas.microsoft.com/office/drawing/2014/main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="" xmlns:a16="http://schemas.microsoft.com/office/drawing/2014/main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="" xmlns:a16="http://schemas.microsoft.com/office/drawing/2014/main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="" xmlns:a16="http://schemas.microsoft.com/office/drawing/2014/main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="" xmlns:a16="http://schemas.microsoft.com/office/drawing/2014/main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="" xmlns:a16="http://schemas.microsoft.com/office/drawing/2014/main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="" xmlns:a16="http://schemas.microsoft.com/office/drawing/2014/main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="" xmlns:a16="http://schemas.microsoft.com/office/drawing/2014/main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="" xmlns:a16="http://schemas.microsoft.com/office/drawing/2014/main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="" xmlns:a16="http://schemas.microsoft.com/office/drawing/2014/main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="" xmlns:a16="http://schemas.microsoft.com/office/drawing/2014/main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="" xmlns:a16="http://schemas.microsoft.com/office/drawing/2014/main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="" xmlns:a16="http://schemas.microsoft.com/office/drawing/2014/main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="" xmlns:a16="http://schemas.microsoft.com/office/drawing/2014/main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="" xmlns:a16="http://schemas.microsoft.com/office/drawing/2014/main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="" xmlns:a16="http://schemas.microsoft.com/office/drawing/2014/main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="" xmlns:a16="http://schemas.microsoft.com/office/drawing/2014/main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="" xmlns:a16="http://schemas.microsoft.com/office/drawing/2014/main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="" xmlns:a16="http://schemas.microsoft.com/office/drawing/2014/main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="" xmlns:a16="http://schemas.microsoft.com/office/drawing/2014/main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="" xmlns:a16="http://schemas.microsoft.com/office/drawing/2014/main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="" xmlns:a16="http://schemas.microsoft.com/office/drawing/2014/main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="" xmlns:a16="http://schemas.microsoft.com/office/drawing/2014/main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="" xmlns:a16="http://schemas.microsoft.com/office/drawing/2014/main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="" xmlns:a16="http://schemas.microsoft.com/office/drawing/2014/main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="" xmlns:a16="http://schemas.microsoft.com/office/drawing/2014/main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="" xmlns:a16="http://schemas.microsoft.com/office/drawing/2014/main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="" xmlns:a16="http://schemas.microsoft.com/office/drawing/2014/main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="" xmlns:a16="http://schemas.microsoft.com/office/drawing/2014/main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="" xmlns:a16="http://schemas.microsoft.com/office/drawing/2014/main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="" xmlns:a16="http://schemas.microsoft.com/office/drawing/2014/main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="" xmlns:a16="http://schemas.microsoft.com/office/drawing/2014/main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="" xmlns:a16="http://schemas.microsoft.com/office/drawing/2014/main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="" xmlns:a16="http://schemas.microsoft.com/office/drawing/2014/main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="" xmlns:a16="http://schemas.microsoft.com/office/drawing/2014/main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="" xmlns:a16="http://schemas.microsoft.com/office/drawing/2014/main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="" xmlns:a16="http://schemas.microsoft.com/office/drawing/2014/main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="" xmlns:a16="http://schemas.microsoft.com/office/drawing/2014/main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="" xmlns:a16="http://schemas.microsoft.com/office/drawing/2014/main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="" xmlns:a16="http://schemas.microsoft.com/office/drawing/2014/main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="" xmlns:a16="http://schemas.microsoft.com/office/drawing/2014/main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="" xmlns:a16="http://schemas.microsoft.com/office/drawing/2014/main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="" xmlns:a16="http://schemas.microsoft.com/office/drawing/2014/main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="" xmlns:a16="http://schemas.microsoft.com/office/drawing/2014/main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="" xmlns:a16="http://schemas.microsoft.com/office/drawing/2014/main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="" xmlns:a16="http://schemas.microsoft.com/office/drawing/2014/main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="" xmlns:a16="http://schemas.microsoft.com/office/drawing/2014/main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="" xmlns:a16="http://schemas.microsoft.com/office/drawing/2014/main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="" xmlns:a16="http://schemas.microsoft.com/office/drawing/2014/main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="" xmlns:a16="http://schemas.microsoft.com/office/drawing/2014/main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="" xmlns:a16="http://schemas.microsoft.com/office/drawing/2014/main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="" xmlns:a16="http://schemas.microsoft.com/office/drawing/2014/main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="" xmlns:a16="http://schemas.microsoft.com/office/drawing/2014/main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="" xmlns:a16="http://schemas.microsoft.com/office/drawing/2014/main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="" xmlns:a16="http://schemas.microsoft.com/office/drawing/2014/main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="" xmlns:a16="http://schemas.microsoft.com/office/drawing/2014/main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="" xmlns:a16="http://schemas.microsoft.com/office/drawing/2014/main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="" xmlns:a16="http://schemas.microsoft.com/office/drawing/2014/main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="" xmlns:a16="http://schemas.microsoft.com/office/drawing/2014/main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="" xmlns:a16="http://schemas.microsoft.com/office/drawing/2014/main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="" xmlns:a16="http://schemas.microsoft.com/office/drawing/2014/main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="" xmlns:a16="http://schemas.microsoft.com/office/drawing/2014/main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="" xmlns:a16="http://schemas.microsoft.com/office/drawing/2014/main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="" xmlns:a16="http://schemas.microsoft.com/office/drawing/2014/main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="" xmlns:a16="http://schemas.microsoft.com/office/drawing/2014/main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="" xmlns:a16="http://schemas.microsoft.com/office/drawing/2014/main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="" xmlns:a16="http://schemas.microsoft.com/office/drawing/2014/main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="" xmlns:a16="http://schemas.microsoft.com/office/drawing/2014/main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="" xmlns:a16="http://schemas.microsoft.com/office/drawing/2014/main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="" xmlns:a16="http://schemas.microsoft.com/office/drawing/2014/main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="" xmlns:a16="http://schemas.microsoft.com/office/drawing/2014/main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="" xmlns:a16="http://schemas.microsoft.com/office/drawing/2014/main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="" xmlns:a16="http://schemas.microsoft.com/office/drawing/2014/main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="" xmlns:a16="http://schemas.microsoft.com/office/drawing/2014/main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="" xmlns:a16="http://schemas.microsoft.com/office/drawing/2014/main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="" xmlns:a16="http://schemas.microsoft.com/office/drawing/2014/main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="" xmlns:a16="http://schemas.microsoft.com/office/drawing/2014/main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="" xmlns:a16="http://schemas.microsoft.com/office/drawing/2014/main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="" xmlns:a16="http://schemas.microsoft.com/office/drawing/2014/main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="" xmlns:a16="http://schemas.microsoft.com/office/drawing/2014/main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="" xmlns:a16="http://schemas.microsoft.com/office/drawing/2014/main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="" xmlns:a16="http://schemas.microsoft.com/office/drawing/2014/main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="" xmlns:a16="http://schemas.microsoft.com/office/drawing/2014/main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="" xmlns:a16="http://schemas.microsoft.com/office/drawing/2014/main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="" xmlns:a16="http://schemas.microsoft.com/office/drawing/2014/main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="" xmlns:a16="http://schemas.microsoft.com/office/drawing/2014/main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="" xmlns:a16="http://schemas.microsoft.com/office/drawing/2014/main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="" xmlns:a16="http://schemas.microsoft.com/office/drawing/2014/main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="" xmlns:a16="http://schemas.microsoft.com/office/drawing/2014/main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="" xmlns:a16="http://schemas.microsoft.com/office/drawing/2014/main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="" xmlns:a16="http://schemas.microsoft.com/office/drawing/2014/main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="" xmlns:a16="http://schemas.microsoft.com/office/drawing/2014/main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="" xmlns:a16="http://schemas.microsoft.com/office/drawing/2014/main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="" xmlns:a16="http://schemas.microsoft.com/office/drawing/2014/main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="" xmlns:a16="http://schemas.microsoft.com/office/drawing/2014/main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="" xmlns:a16="http://schemas.microsoft.com/office/drawing/2014/main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="" xmlns:a16="http://schemas.microsoft.com/office/drawing/2014/main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="" xmlns:a16="http://schemas.microsoft.com/office/drawing/2014/main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="" xmlns:a16="http://schemas.microsoft.com/office/drawing/2014/main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="" xmlns:a16="http://schemas.microsoft.com/office/drawing/2014/main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="" xmlns:a16="http://schemas.microsoft.com/office/drawing/2014/main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="" xmlns:a16="http://schemas.microsoft.com/office/drawing/2014/main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="" xmlns:a16="http://schemas.microsoft.com/office/drawing/2014/main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="" xmlns:a16="http://schemas.microsoft.com/office/drawing/2014/main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="" xmlns:a16="http://schemas.microsoft.com/office/drawing/2014/main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="" xmlns:a16="http://schemas.microsoft.com/office/drawing/2014/main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="" xmlns:a16="http://schemas.microsoft.com/office/drawing/2014/main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="" xmlns:a16="http://schemas.microsoft.com/office/drawing/2014/main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="" xmlns:a16="http://schemas.microsoft.com/office/drawing/2014/main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="" xmlns:a16="http://schemas.microsoft.com/office/drawing/2014/main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="" xmlns:a16="http://schemas.microsoft.com/office/drawing/2014/main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="" xmlns:a16="http://schemas.microsoft.com/office/drawing/2014/main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="" xmlns:a16="http://schemas.microsoft.com/office/drawing/2014/main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="" xmlns:a16="http://schemas.microsoft.com/office/drawing/2014/main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="" xmlns:a16="http://schemas.microsoft.com/office/drawing/2014/main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="" xmlns:a16="http://schemas.microsoft.com/office/drawing/2014/main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="" xmlns:a16="http://schemas.microsoft.com/office/drawing/2014/main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="" xmlns:a16="http://schemas.microsoft.com/office/drawing/2014/main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="" xmlns:a16="http://schemas.microsoft.com/office/drawing/2014/main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="" xmlns:a16="http://schemas.microsoft.com/office/drawing/2014/main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="" xmlns:a16="http://schemas.microsoft.com/office/drawing/2014/main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="" xmlns:a16="http://schemas.microsoft.com/office/drawing/2014/main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="" xmlns:a16="http://schemas.microsoft.com/office/drawing/2014/main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="" xmlns:a16="http://schemas.microsoft.com/office/drawing/2014/main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="" xmlns:a16="http://schemas.microsoft.com/office/drawing/2014/main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="" xmlns:a16="http://schemas.microsoft.com/office/drawing/2014/main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="" xmlns:a16="http://schemas.microsoft.com/office/drawing/2014/main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="" xmlns:a16="http://schemas.microsoft.com/office/drawing/2014/main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="" xmlns:a16="http://schemas.microsoft.com/office/drawing/2014/main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="" xmlns:a16="http://schemas.microsoft.com/office/drawing/2014/main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="" xmlns:a16="http://schemas.microsoft.com/office/drawing/2014/main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="" xmlns:a16="http://schemas.microsoft.com/office/drawing/2014/main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="" xmlns:a16="http://schemas.microsoft.com/office/drawing/2014/main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="" xmlns:a16="http://schemas.microsoft.com/office/drawing/2014/main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="" xmlns:a16="http://schemas.microsoft.com/office/drawing/2014/main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="" xmlns:a16="http://schemas.microsoft.com/office/drawing/2014/main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="" xmlns:a16="http://schemas.microsoft.com/office/drawing/2014/main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="" xmlns:a16="http://schemas.microsoft.com/office/drawing/2014/main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="" xmlns:a16="http://schemas.microsoft.com/office/drawing/2014/main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="" xmlns:a16="http://schemas.microsoft.com/office/drawing/2014/main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="" xmlns:a16="http://schemas.microsoft.com/office/drawing/2014/main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="" xmlns:a16="http://schemas.microsoft.com/office/drawing/2014/main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="" xmlns:a16="http://schemas.microsoft.com/office/drawing/2014/main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="" xmlns:a16="http://schemas.microsoft.com/office/drawing/2014/main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="" xmlns:a16="http://schemas.microsoft.com/office/drawing/2014/main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="" xmlns:a16="http://schemas.microsoft.com/office/drawing/2014/main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="" xmlns:a16="http://schemas.microsoft.com/office/drawing/2014/main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="" xmlns:a16="http://schemas.microsoft.com/office/drawing/2014/main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="" xmlns:a16="http://schemas.microsoft.com/office/drawing/2014/main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="" xmlns:a16="http://schemas.microsoft.com/office/drawing/2014/main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="" xmlns:a16="http://schemas.microsoft.com/office/drawing/2014/main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="" xmlns:a16="http://schemas.microsoft.com/office/drawing/2014/main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="" xmlns:a16="http://schemas.microsoft.com/office/drawing/2014/main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="" xmlns:a16="http://schemas.microsoft.com/office/drawing/2014/main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="" xmlns:a16="http://schemas.microsoft.com/office/drawing/2014/main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="" xmlns:a16="http://schemas.microsoft.com/office/drawing/2014/main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="" xmlns:a16="http://schemas.microsoft.com/office/drawing/2014/main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="" xmlns:a16="http://schemas.microsoft.com/office/drawing/2014/main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="" xmlns:a16="http://schemas.microsoft.com/office/drawing/2014/main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="" xmlns:a16="http://schemas.microsoft.com/office/drawing/2014/main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="" xmlns:a16="http://schemas.microsoft.com/office/drawing/2014/main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="" xmlns:a16="http://schemas.microsoft.com/office/drawing/2014/main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="" xmlns:a16="http://schemas.microsoft.com/office/drawing/2014/main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="" xmlns:a16="http://schemas.microsoft.com/office/drawing/2014/main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="" xmlns:a16="http://schemas.microsoft.com/office/drawing/2014/main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="" xmlns:a16="http://schemas.microsoft.com/office/drawing/2014/main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="" xmlns:a16="http://schemas.microsoft.com/office/drawing/2014/main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="" xmlns:a16="http://schemas.microsoft.com/office/drawing/2014/main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="" xmlns:a16="http://schemas.microsoft.com/office/drawing/2014/main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="" xmlns:a16="http://schemas.microsoft.com/office/drawing/2014/main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="" xmlns:a16="http://schemas.microsoft.com/office/drawing/2014/main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="" xmlns:a16="http://schemas.microsoft.com/office/drawing/2014/main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="" xmlns:a16="http://schemas.microsoft.com/office/drawing/2014/main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="" xmlns:a16="http://schemas.microsoft.com/office/drawing/2014/main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="" xmlns:a16="http://schemas.microsoft.com/office/drawing/2014/main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="" xmlns:a16="http://schemas.microsoft.com/office/drawing/2014/main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="" xmlns:a16="http://schemas.microsoft.com/office/drawing/2014/main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="" xmlns:a16="http://schemas.microsoft.com/office/drawing/2014/main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="" xmlns:a16="http://schemas.microsoft.com/office/drawing/2014/main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="" xmlns:a16="http://schemas.microsoft.com/office/drawing/2014/main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="" xmlns:a16="http://schemas.microsoft.com/office/drawing/2014/main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="" xmlns:a16="http://schemas.microsoft.com/office/drawing/2014/main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="" xmlns:a16="http://schemas.microsoft.com/office/drawing/2014/main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="" xmlns:a16="http://schemas.microsoft.com/office/drawing/2014/main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="" xmlns:a16="http://schemas.microsoft.com/office/drawing/2014/main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="" xmlns:a16="http://schemas.microsoft.com/office/drawing/2014/main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="" xmlns:a16="http://schemas.microsoft.com/office/drawing/2014/main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="" xmlns:a16="http://schemas.microsoft.com/office/drawing/2014/main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="" xmlns:a16="http://schemas.microsoft.com/office/drawing/2014/main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="" xmlns:a16="http://schemas.microsoft.com/office/drawing/2014/main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="" xmlns:a16="http://schemas.microsoft.com/office/drawing/2014/main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="" xmlns:a16="http://schemas.microsoft.com/office/drawing/2014/main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="" xmlns:a16="http://schemas.microsoft.com/office/drawing/2014/main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="" xmlns:a16="http://schemas.microsoft.com/office/drawing/2014/main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="" xmlns:a16="http://schemas.microsoft.com/office/drawing/2014/main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="" xmlns:a16="http://schemas.microsoft.com/office/drawing/2014/main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="" xmlns:a16="http://schemas.microsoft.com/office/drawing/2014/main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="" xmlns:a16="http://schemas.microsoft.com/office/drawing/2014/main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="" xmlns:a16="http://schemas.microsoft.com/office/drawing/2014/main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="" xmlns:a16="http://schemas.microsoft.com/office/drawing/2014/main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="" xmlns:a16="http://schemas.microsoft.com/office/drawing/2014/main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="" xmlns:a16="http://schemas.microsoft.com/office/drawing/2014/main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="" xmlns:a16="http://schemas.microsoft.com/office/drawing/2014/main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="" xmlns:a16="http://schemas.microsoft.com/office/drawing/2014/main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="" xmlns:a16="http://schemas.microsoft.com/office/drawing/2014/main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="" xmlns:a16="http://schemas.microsoft.com/office/drawing/2014/main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="" xmlns:a16="http://schemas.microsoft.com/office/drawing/2014/main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="" xmlns:a16="http://schemas.microsoft.com/office/drawing/2014/main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="" xmlns:a16="http://schemas.microsoft.com/office/drawing/2014/main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="" xmlns:a16="http://schemas.microsoft.com/office/drawing/2014/main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="" xmlns:a16="http://schemas.microsoft.com/office/drawing/2014/main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="" xmlns:a16="http://schemas.microsoft.com/office/drawing/2014/main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="" xmlns:a16="http://schemas.microsoft.com/office/drawing/2014/main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="" xmlns:a16="http://schemas.microsoft.com/office/drawing/2014/main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="" xmlns:a16="http://schemas.microsoft.com/office/drawing/2014/main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="" xmlns:a16="http://schemas.microsoft.com/office/drawing/2014/main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="" xmlns:a16="http://schemas.microsoft.com/office/drawing/2014/main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="" xmlns:a16="http://schemas.microsoft.com/office/drawing/2014/main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="" xmlns:a16="http://schemas.microsoft.com/office/drawing/2014/main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="" xmlns:a16="http://schemas.microsoft.com/office/drawing/2014/main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="" xmlns:a16="http://schemas.microsoft.com/office/drawing/2014/main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="" xmlns:a16="http://schemas.microsoft.com/office/drawing/2014/main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="" xmlns:a16="http://schemas.microsoft.com/office/drawing/2014/main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="" xmlns:a16="http://schemas.microsoft.com/office/drawing/2014/main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="" xmlns:a16="http://schemas.microsoft.com/office/drawing/2014/main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="" xmlns:a16="http://schemas.microsoft.com/office/drawing/2014/main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="" xmlns:a16="http://schemas.microsoft.com/office/drawing/2014/main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="" xmlns:a16="http://schemas.microsoft.com/office/drawing/2014/main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="" xmlns:a16="http://schemas.microsoft.com/office/drawing/2014/main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="" xmlns:a16="http://schemas.microsoft.com/office/drawing/2014/main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="" xmlns:a16="http://schemas.microsoft.com/office/drawing/2014/main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="" xmlns:a16="http://schemas.microsoft.com/office/drawing/2014/main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="" xmlns:a16="http://schemas.microsoft.com/office/drawing/2014/main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="" xmlns:a16="http://schemas.microsoft.com/office/drawing/2014/main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="" xmlns:a16="http://schemas.microsoft.com/office/drawing/2014/main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="" xmlns:a16="http://schemas.microsoft.com/office/drawing/2014/main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="" xmlns:a16="http://schemas.microsoft.com/office/drawing/2014/main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="" xmlns:a16="http://schemas.microsoft.com/office/drawing/2014/main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="" xmlns:a16="http://schemas.microsoft.com/office/drawing/2014/main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="" xmlns:a16="http://schemas.microsoft.com/office/drawing/2014/main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="" xmlns:a16="http://schemas.microsoft.com/office/drawing/2014/main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="" xmlns:a16="http://schemas.microsoft.com/office/drawing/2014/main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="" xmlns:a16="http://schemas.microsoft.com/office/drawing/2014/main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="" xmlns:a16="http://schemas.microsoft.com/office/drawing/2014/main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="" xmlns:a16="http://schemas.microsoft.com/office/drawing/2014/main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="" xmlns:a16="http://schemas.microsoft.com/office/drawing/2014/main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="" xmlns:a16="http://schemas.microsoft.com/office/drawing/2014/main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="" xmlns:a16="http://schemas.microsoft.com/office/drawing/2014/main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="" xmlns:a16="http://schemas.microsoft.com/office/drawing/2014/main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="" xmlns:a16="http://schemas.microsoft.com/office/drawing/2014/main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="" xmlns:a16="http://schemas.microsoft.com/office/drawing/2014/main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="" xmlns:a16="http://schemas.microsoft.com/office/drawing/2014/main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="" xmlns:a16="http://schemas.microsoft.com/office/drawing/2014/main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="" xmlns:a16="http://schemas.microsoft.com/office/drawing/2014/main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="" xmlns:a16="http://schemas.microsoft.com/office/drawing/2014/main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="" xmlns:a16="http://schemas.microsoft.com/office/drawing/2014/main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="" xmlns:a16="http://schemas.microsoft.com/office/drawing/2014/main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="" xmlns:a16="http://schemas.microsoft.com/office/drawing/2014/main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="" xmlns:a16="http://schemas.microsoft.com/office/drawing/2014/main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="" xmlns:a16="http://schemas.microsoft.com/office/drawing/2014/main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="" xmlns:a16="http://schemas.microsoft.com/office/drawing/2014/main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="" xmlns:a16="http://schemas.microsoft.com/office/drawing/2014/main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="" xmlns:a16="http://schemas.microsoft.com/office/drawing/2014/main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="" xmlns:a16="http://schemas.microsoft.com/office/drawing/2014/main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="" xmlns:a16="http://schemas.microsoft.com/office/drawing/2014/main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="" xmlns:a16="http://schemas.microsoft.com/office/drawing/2014/main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="" xmlns:a16="http://schemas.microsoft.com/office/drawing/2014/main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="" xmlns:a16="http://schemas.microsoft.com/office/drawing/2014/main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="" xmlns:a16="http://schemas.microsoft.com/office/drawing/2014/main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="" xmlns:a16="http://schemas.microsoft.com/office/drawing/2014/main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="" xmlns:a16="http://schemas.microsoft.com/office/drawing/2014/main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="" xmlns:a16="http://schemas.microsoft.com/office/drawing/2014/main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="" xmlns:a16="http://schemas.microsoft.com/office/drawing/2014/main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="" xmlns:a16="http://schemas.microsoft.com/office/drawing/2014/main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="" xmlns:a16="http://schemas.microsoft.com/office/drawing/2014/main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="" xmlns:a16="http://schemas.microsoft.com/office/drawing/2014/main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="" xmlns:a16="http://schemas.microsoft.com/office/drawing/2014/main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="" xmlns:a16="http://schemas.microsoft.com/office/drawing/2014/main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="" xmlns:a16="http://schemas.microsoft.com/office/drawing/2014/main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="" xmlns:a16="http://schemas.microsoft.com/office/drawing/2014/main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="" xmlns:a16="http://schemas.microsoft.com/office/drawing/2014/main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="" xmlns:a16="http://schemas.microsoft.com/office/drawing/2014/main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="" xmlns:a16="http://schemas.microsoft.com/office/drawing/2014/main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="" xmlns:a16="http://schemas.microsoft.com/office/drawing/2014/main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="" xmlns:a16="http://schemas.microsoft.com/office/drawing/2014/main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="" xmlns:a16="http://schemas.microsoft.com/office/drawing/2014/main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="" xmlns:a16="http://schemas.microsoft.com/office/drawing/2014/main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="" xmlns:a16="http://schemas.microsoft.com/office/drawing/2014/main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="" xmlns:a16="http://schemas.microsoft.com/office/drawing/2014/main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="" xmlns:a16="http://schemas.microsoft.com/office/drawing/2014/main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="" xmlns:a16="http://schemas.microsoft.com/office/drawing/2014/main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="" xmlns:a16="http://schemas.microsoft.com/office/drawing/2014/main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="" xmlns:a16="http://schemas.microsoft.com/office/drawing/2014/main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="" xmlns:a16="http://schemas.microsoft.com/office/drawing/2014/main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="" xmlns:a16="http://schemas.microsoft.com/office/drawing/2014/main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="" xmlns:a16="http://schemas.microsoft.com/office/drawing/2014/main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="" xmlns:a16="http://schemas.microsoft.com/office/drawing/2014/main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="" xmlns:a16="http://schemas.microsoft.com/office/drawing/2014/main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="" xmlns:a16="http://schemas.microsoft.com/office/drawing/2014/main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="" xmlns:a16="http://schemas.microsoft.com/office/drawing/2014/main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="" xmlns:a16="http://schemas.microsoft.com/office/drawing/2014/main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="" xmlns:a16="http://schemas.microsoft.com/office/drawing/2014/main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="" xmlns:a16="http://schemas.microsoft.com/office/drawing/2014/main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="" xmlns:a16="http://schemas.microsoft.com/office/drawing/2014/main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="" xmlns:a16="http://schemas.microsoft.com/office/drawing/2014/main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="" xmlns:a16="http://schemas.microsoft.com/office/drawing/2014/main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="" xmlns:a16="http://schemas.microsoft.com/office/drawing/2014/main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="" xmlns:a16="http://schemas.microsoft.com/office/drawing/2014/main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="" xmlns:a16="http://schemas.microsoft.com/office/drawing/2014/main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="" xmlns:a16="http://schemas.microsoft.com/office/drawing/2014/main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="" xmlns:a16="http://schemas.microsoft.com/office/drawing/2014/main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="" xmlns:a16="http://schemas.microsoft.com/office/drawing/2014/main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="" xmlns:a16="http://schemas.microsoft.com/office/drawing/2014/main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="" xmlns:a16="http://schemas.microsoft.com/office/drawing/2014/main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="" xmlns:a16="http://schemas.microsoft.com/office/drawing/2014/main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="" xmlns:a16="http://schemas.microsoft.com/office/drawing/2014/main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="" xmlns:a16="http://schemas.microsoft.com/office/drawing/2014/main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="" xmlns:a16="http://schemas.microsoft.com/office/drawing/2014/main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="" xmlns:a16="http://schemas.microsoft.com/office/drawing/2014/main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="" xmlns:a16="http://schemas.microsoft.com/office/drawing/2014/main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="" xmlns:a16="http://schemas.microsoft.com/office/drawing/2014/main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="" xmlns:a16="http://schemas.microsoft.com/office/drawing/2014/main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="" xmlns:a16="http://schemas.microsoft.com/office/drawing/2014/main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="" xmlns:a16="http://schemas.microsoft.com/office/drawing/2014/main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="" xmlns:a16="http://schemas.microsoft.com/office/drawing/2014/main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="" xmlns:a16="http://schemas.microsoft.com/office/drawing/2014/main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="" xmlns:a16="http://schemas.microsoft.com/office/drawing/2014/main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="" xmlns:a16="http://schemas.microsoft.com/office/drawing/2014/main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="" xmlns:a16="http://schemas.microsoft.com/office/drawing/2014/main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="" xmlns:a16="http://schemas.microsoft.com/office/drawing/2014/main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="" xmlns:a16="http://schemas.microsoft.com/office/drawing/2014/main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="" xmlns:a16="http://schemas.microsoft.com/office/drawing/2014/main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="" xmlns:a16="http://schemas.microsoft.com/office/drawing/2014/main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="" xmlns:a16="http://schemas.microsoft.com/office/drawing/2014/main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="" xmlns:a16="http://schemas.microsoft.com/office/drawing/2014/main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="" xmlns:a16="http://schemas.microsoft.com/office/drawing/2014/main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="" xmlns:a16="http://schemas.microsoft.com/office/drawing/2014/main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="" xmlns:a16="http://schemas.microsoft.com/office/drawing/2014/main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="" xmlns:a16="http://schemas.microsoft.com/office/drawing/2014/main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="" xmlns:a16="http://schemas.microsoft.com/office/drawing/2014/main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="" xmlns:a16="http://schemas.microsoft.com/office/drawing/2014/main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="" xmlns:a16="http://schemas.microsoft.com/office/drawing/2014/main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="" xmlns:a16="http://schemas.microsoft.com/office/drawing/2014/main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="" xmlns:a16="http://schemas.microsoft.com/office/drawing/2014/main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="" xmlns:a16="http://schemas.microsoft.com/office/drawing/2014/main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="" xmlns:a16="http://schemas.microsoft.com/office/drawing/2014/main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="" xmlns:a16="http://schemas.microsoft.com/office/drawing/2014/main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="" xmlns:a16="http://schemas.microsoft.com/office/drawing/2014/main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="" xmlns:a16="http://schemas.microsoft.com/office/drawing/2014/main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="" xmlns:a16="http://schemas.microsoft.com/office/drawing/2014/main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="" xmlns:a16="http://schemas.microsoft.com/office/drawing/2014/main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="" xmlns:a16="http://schemas.microsoft.com/office/drawing/2014/main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="" xmlns:a16="http://schemas.microsoft.com/office/drawing/2014/main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="" xmlns:a16="http://schemas.microsoft.com/office/drawing/2014/main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="" xmlns:a16="http://schemas.microsoft.com/office/drawing/2014/main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="" xmlns:a16="http://schemas.microsoft.com/office/drawing/2014/main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="" xmlns:a16="http://schemas.microsoft.com/office/drawing/2014/main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="" xmlns:a16="http://schemas.microsoft.com/office/drawing/2014/main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="" xmlns:a16="http://schemas.microsoft.com/office/drawing/2014/main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="" xmlns:a16="http://schemas.microsoft.com/office/drawing/2014/main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="" xmlns:a16="http://schemas.microsoft.com/office/drawing/2014/main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="" xmlns:a16="http://schemas.microsoft.com/office/drawing/2014/main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="" xmlns:a16="http://schemas.microsoft.com/office/drawing/2014/main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="" xmlns:a16="http://schemas.microsoft.com/office/drawing/2014/main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="" xmlns:a16="http://schemas.microsoft.com/office/drawing/2014/main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="" xmlns:a16="http://schemas.microsoft.com/office/drawing/2014/main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="" xmlns:a16="http://schemas.microsoft.com/office/drawing/2014/main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="" xmlns:a16="http://schemas.microsoft.com/office/drawing/2014/main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="" xmlns:a16="http://schemas.microsoft.com/office/drawing/2014/main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="" xmlns:a16="http://schemas.microsoft.com/office/drawing/2014/main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="" xmlns:a16="http://schemas.microsoft.com/office/drawing/2014/main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="" xmlns:a16="http://schemas.microsoft.com/office/drawing/2014/main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="" xmlns:a16="http://schemas.microsoft.com/office/drawing/2014/main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="" xmlns:a16="http://schemas.microsoft.com/office/drawing/2014/main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="" xmlns:a16="http://schemas.microsoft.com/office/drawing/2014/main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="" xmlns:a16="http://schemas.microsoft.com/office/drawing/2014/main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="" xmlns:a16="http://schemas.microsoft.com/office/drawing/2014/main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="" xmlns:a16="http://schemas.microsoft.com/office/drawing/2014/main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="" xmlns:a16="http://schemas.microsoft.com/office/drawing/2014/main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="" xmlns:a16="http://schemas.microsoft.com/office/drawing/2014/main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="" xmlns:a16="http://schemas.microsoft.com/office/drawing/2014/main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="" xmlns:a16="http://schemas.microsoft.com/office/drawing/2014/main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="" xmlns:a16="http://schemas.microsoft.com/office/drawing/2014/main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="" xmlns:a16="http://schemas.microsoft.com/office/drawing/2014/main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="" xmlns:a16="http://schemas.microsoft.com/office/drawing/2014/main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="" xmlns:a16="http://schemas.microsoft.com/office/drawing/2014/main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="" xmlns:a16="http://schemas.microsoft.com/office/drawing/2014/main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="" xmlns:a16="http://schemas.microsoft.com/office/drawing/2014/main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="" xmlns:a16="http://schemas.microsoft.com/office/drawing/2014/main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="" xmlns:a16="http://schemas.microsoft.com/office/drawing/2014/main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="" xmlns:a16="http://schemas.microsoft.com/office/drawing/2014/main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="" xmlns:a16="http://schemas.microsoft.com/office/drawing/2014/main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="" xmlns:a16="http://schemas.microsoft.com/office/drawing/2014/main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="" xmlns:a16="http://schemas.microsoft.com/office/drawing/2014/main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="" xmlns:a16="http://schemas.microsoft.com/office/drawing/2014/main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="" xmlns:a16="http://schemas.microsoft.com/office/drawing/2014/main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="" xmlns:a16="http://schemas.microsoft.com/office/drawing/2014/main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="" xmlns:a16="http://schemas.microsoft.com/office/drawing/2014/main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="" xmlns:a16="http://schemas.microsoft.com/office/drawing/2014/main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="" xmlns:a16="http://schemas.microsoft.com/office/drawing/2014/main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="" xmlns:a16="http://schemas.microsoft.com/office/drawing/2014/main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="" xmlns:a16="http://schemas.microsoft.com/office/drawing/2014/main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="" xmlns:a16="http://schemas.microsoft.com/office/drawing/2014/main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="" xmlns:a16="http://schemas.microsoft.com/office/drawing/2014/main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="" xmlns:a16="http://schemas.microsoft.com/office/drawing/2014/main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="" xmlns:a16="http://schemas.microsoft.com/office/drawing/2014/main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="" xmlns:a16="http://schemas.microsoft.com/office/drawing/2014/main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="" xmlns:a16="http://schemas.microsoft.com/office/drawing/2014/main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="" xmlns:a16="http://schemas.microsoft.com/office/drawing/2014/main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="" xmlns:a16="http://schemas.microsoft.com/office/drawing/2014/main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="" xmlns:a16="http://schemas.microsoft.com/office/drawing/2014/main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="" xmlns:a16="http://schemas.microsoft.com/office/drawing/2014/main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="" xmlns:a16="http://schemas.microsoft.com/office/drawing/2014/main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="" xmlns:a16="http://schemas.microsoft.com/office/drawing/2014/main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="" xmlns:a16="http://schemas.microsoft.com/office/drawing/2014/main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="" xmlns:a16="http://schemas.microsoft.com/office/drawing/2014/main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="" xmlns:a16="http://schemas.microsoft.com/office/drawing/2014/main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="" xmlns:a16="http://schemas.microsoft.com/office/drawing/2014/main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="" xmlns:a16="http://schemas.microsoft.com/office/drawing/2014/main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="" xmlns:a16="http://schemas.microsoft.com/office/drawing/2014/main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="" xmlns:a16="http://schemas.microsoft.com/office/drawing/2014/main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="" xmlns:a16="http://schemas.microsoft.com/office/drawing/2014/main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="" xmlns:a16="http://schemas.microsoft.com/office/drawing/2014/main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="" xmlns:a16="http://schemas.microsoft.com/office/drawing/2014/main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="" xmlns:a16="http://schemas.microsoft.com/office/drawing/2014/main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="" xmlns:a16="http://schemas.microsoft.com/office/drawing/2014/main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="" xmlns:a16="http://schemas.microsoft.com/office/drawing/2014/main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="" xmlns:a16="http://schemas.microsoft.com/office/drawing/2014/main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="" xmlns:a16="http://schemas.microsoft.com/office/drawing/2014/main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="" xmlns:a16="http://schemas.microsoft.com/office/drawing/2014/main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="" xmlns:a16="http://schemas.microsoft.com/office/drawing/2014/main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="" xmlns:a16="http://schemas.microsoft.com/office/drawing/2014/main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="" xmlns:a16="http://schemas.microsoft.com/office/drawing/2014/main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="" xmlns:a16="http://schemas.microsoft.com/office/drawing/2014/main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="" xmlns:a16="http://schemas.microsoft.com/office/drawing/2014/main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="" xmlns:a16="http://schemas.microsoft.com/office/drawing/2014/main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="" xmlns:a16="http://schemas.microsoft.com/office/drawing/2014/main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="" xmlns:a16="http://schemas.microsoft.com/office/drawing/2014/main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="" xmlns:a16="http://schemas.microsoft.com/office/drawing/2014/main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="" xmlns:a16="http://schemas.microsoft.com/office/drawing/2014/main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="" xmlns:a16="http://schemas.microsoft.com/office/drawing/2014/main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="" xmlns:a16="http://schemas.microsoft.com/office/drawing/2014/main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="" xmlns:a16="http://schemas.microsoft.com/office/drawing/2014/main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="" xmlns:a16="http://schemas.microsoft.com/office/drawing/2014/main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="" xmlns:a16="http://schemas.microsoft.com/office/drawing/2014/main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="" xmlns:a16="http://schemas.microsoft.com/office/drawing/2014/main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="" xmlns:a16="http://schemas.microsoft.com/office/drawing/2014/main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="" xmlns:a16="http://schemas.microsoft.com/office/drawing/2014/main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="" xmlns:a16="http://schemas.microsoft.com/office/drawing/2014/main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="" xmlns:a16="http://schemas.microsoft.com/office/drawing/2014/main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="" xmlns:a16="http://schemas.microsoft.com/office/drawing/2014/main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="" xmlns:a16="http://schemas.microsoft.com/office/drawing/2014/main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="" xmlns:a16="http://schemas.microsoft.com/office/drawing/2014/main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="" xmlns:a16="http://schemas.microsoft.com/office/drawing/2014/main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="" xmlns:a16="http://schemas.microsoft.com/office/drawing/2014/main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="" xmlns:a16="http://schemas.microsoft.com/office/drawing/2014/main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="" xmlns:a16="http://schemas.microsoft.com/office/drawing/2014/main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="" xmlns:a16="http://schemas.microsoft.com/office/drawing/2014/main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="" xmlns:a16="http://schemas.microsoft.com/office/drawing/2014/main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="" xmlns:a16="http://schemas.microsoft.com/office/drawing/2014/main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="" xmlns:a16="http://schemas.microsoft.com/office/drawing/2014/main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="" xmlns:a16="http://schemas.microsoft.com/office/drawing/2014/main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="" xmlns:a16="http://schemas.microsoft.com/office/drawing/2014/main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="" xmlns:a16="http://schemas.microsoft.com/office/drawing/2014/main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="" xmlns:a16="http://schemas.microsoft.com/office/drawing/2014/main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="" xmlns:a16="http://schemas.microsoft.com/office/drawing/2014/main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="" xmlns:a16="http://schemas.microsoft.com/office/drawing/2014/main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="" xmlns:a16="http://schemas.microsoft.com/office/drawing/2014/main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="" xmlns:a16="http://schemas.microsoft.com/office/drawing/2014/main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="" xmlns:a16="http://schemas.microsoft.com/office/drawing/2014/main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="" xmlns:a16="http://schemas.microsoft.com/office/drawing/2014/main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="" xmlns:a16="http://schemas.microsoft.com/office/drawing/2014/main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="" xmlns:a16="http://schemas.microsoft.com/office/drawing/2014/main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="" xmlns:a16="http://schemas.microsoft.com/office/drawing/2014/main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="" xmlns:a16="http://schemas.microsoft.com/office/drawing/2014/main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="" xmlns:a16="http://schemas.microsoft.com/office/drawing/2014/main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="" xmlns:a16="http://schemas.microsoft.com/office/drawing/2014/main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="" xmlns:a16="http://schemas.microsoft.com/office/drawing/2014/main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="" xmlns:a16="http://schemas.microsoft.com/office/drawing/2014/main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="" xmlns:a16="http://schemas.microsoft.com/office/drawing/2014/main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="" xmlns:a16="http://schemas.microsoft.com/office/drawing/2014/main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="" xmlns:a16="http://schemas.microsoft.com/office/drawing/2014/main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="" xmlns:a16="http://schemas.microsoft.com/office/drawing/2014/main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="" xmlns:a16="http://schemas.microsoft.com/office/drawing/2014/main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="" xmlns:a16="http://schemas.microsoft.com/office/drawing/2014/main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="" xmlns:a16="http://schemas.microsoft.com/office/drawing/2014/main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="" xmlns:a16="http://schemas.microsoft.com/office/drawing/2014/main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="" xmlns:a16="http://schemas.microsoft.com/office/drawing/2014/main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="" xmlns:a16="http://schemas.microsoft.com/office/drawing/2014/main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="" xmlns:a16="http://schemas.microsoft.com/office/drawing/2014/main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="" xmlns:a16="http://schemas.microsoft.com/office/drawing/2014/main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60"/>
  <sheetViews>
    <sheetView tabSelected="1" zoomScale="70" zoomScaleNormal="70" workbookViewId="0">
      <pane ySplit="3" topLeftCell="A176" activePane="bottomLeft" state="frozen"/>
      <selection pane="bottomLeft" activeCell="A3" sqref="A3:N191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51.28515625" style="65" bestFit="1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15" style="65" bestFit="1" customWidth="1"/>
    <col min="14" max="14" width="31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74" t="s">
        <v>758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  <c r="O1" s="23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77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72" t="s">
        <v>6</v>
      </c>
      <c r="G3" s="68" t="s">
        <v>7</v>
      </c>
      <c r="H3" s="68" t="s">
        <v>8</v>
      </c>
      <c r="I3" s="72" t="s">
        <v>9</v>
      </c>
      <c r="J3" s="72" t="s">
        <v>10</v>
      </c>
      <c r="K3" s="73" t="s">
        <v>11</v>
      </c>
      <c r="L3" s="68" t="s">
        <v>12</v>
      </c>
      <c r="M3" s="74" t="s">
        <v>13</v>
      </c>
      <c r="N3" s="63"/>
      <c r="O3" s="64"/>
      <c r="P3" s="64"/>
      <c r="Q3" s="64"/>
      <c r="R3" s="64"/>
      <c r="S3" s="64"/>
      <c r="T3" s="64"/>
      <c r="U3" s="64"/>
      <c r="V3" s="64"/>
    </row>
    <row r="4" spans="1:33" x14ac:dyDescent="0.25">
      <c r="A4" s="75">
        <v>1</v>
      </c>
      <c r="B4" s="76" t="s">
        <v>14</v>
      </c>
      <c r="C4" s="76" t="s">
        <v>266</v>
      </c>
      <c r="D4" s="76" t="s">
        <v>608</v>
      </c>
      <c r="E4" s="77" t="s">
        <v>16</v>
      </c>
      <c r="F4" s="78" t="s">
        <v>17</v>
      </c>
      <c r="G4" s="78" t="s">
        <v>17</v>
      </c>
      <c r="H4" s="76" t="s">
        <v>18</v>
      </c>
      <c r="I4" s="77" t="s">
        <v>19</v>
      </c>
      <c r="J4" s="77" t="s">
        <v>20</v>
      </c>
      <c r="K4" s="79">
        <v>43658</v>
      </c>
      <c r="L4" s="80" t="str">
        <f ca="1">IFERROR(IF(K4="","DATA INVÁLIDA",IF(AND(TODAY()-K4&gt;=548,OR(B4="H",B4="H1.1")),"VENCIDA",IF(AND(TODAY()-K4&lt;548,OR(B4="H",B4="H1.1")),"EM DIA",IF(AND(TODAY()-K4&gt;=730,OR(B4="A",B4="A1.1",B4="A1",B4="A2",B4="A3",B4="B",B4="B1",B4="B1.1",B4="B2",B4="D2",B4="D2.1",B4="E3")),"VENCIDA",IF(AND(TODAY()-K4&lt;730,OR(B4="A",B4="A1.1",B4="A1",B4="A2",B4="A3",B4="B",B4="B1",B4="B1.1",B4="B2",B4="D2",B4="D2.1",B4="E3")),"EM DIA",IF(AND(TODAY()-K4&gt;=1095,OR(B4="D",B4="D1.1",B4="D1",B4="E",B4="E1",B4="E1.1",B4="E2")),"VENCIDA",IF(AND(TODAY()-K4&lt;1095,OR(B4="D",B4="D1.1",B4="D1",B4="E",B4="E1",B4="E1.1",B4="E2")),"EM DIA",IF(AND(TODAY()-K4&gt;=1460,B4="F2"),"VENCIDA",IF(AND(TODAY()-K4&lt;1460,B4="F2"),"EM DIA",IF(AND(TODAY()-K4&gt;=2555,OR(B4="F",B4="F1")),"VENCIDA",IF(AND(TODAY()-K4&lt;2555,OR(B4="F",B4="F1")),"EM DIA",IF(AND(TODAY()-K4&gt;=1825,OR(B4="G",B4="G0",B4="G1",B4="G1.1",B4="G1.2",B4="G1.3",B4="G1.4",B4="G1.5",B4="G1.7")),"VENCIDA",IF(AND(TODAY()-K4&lt;1825,OR(B4="G",B4="G0",B4="G1",B4="G1.1",B4="G1.2",B4="G1.3",B4="G1.4",B4="G1.5",B4="G1.7")),"EM DIA",""))))))))))))),"-")</f>
        <v>VENCIDA</v>
      </c>
      <c r="M4" s="81">
        <f>IFERROR(IF(K4="","DATA INVÁLIDA",IF(OR(B4="H",B4="H1.1"),EDATE(K4,18),IF(OR(B4="A",B4="A1.1",B4="A1",B4="A2",B4="A3",B4="B",B4="B1",B4="B1.1",B4="B2",B4="D2",B4="D2.1",B4="E3"),EDATE(K4,24),IF(OR(B4="D",B4="D1.1",B4="D1",B4="E",B4="E1",B4="E1.1",B4="E2"),EDATE(K4,36),IF(B4="F2",EDATE(K4,48),IF(OR(B4="F",B4="F1"),EDATE(K4,84),IF(OR(B4="G",B4="G0",B4="G1",B4="G1.1",B4="G1.2",B4="G1.3",B4="G1.4",B4="G1.5",B4="G1.7"),EDATE(K4,60),""))))))),"-")</f>
        <v>44389</v>
      </c>
      <c r="N4" s="63"/>
      <c r="O4" s="64"/>
      <c r="P4" s="64"/>
      <c r="Q4" s="64"/>
      <c r="R4" s="64"/>
      <c r="S4" s="64"/>
      <c r="T4" s="64"/>
      <c r="U4" s="64"/>
      <c r="V4" s="64"/>
    </row>
    <row r="5" spans="1:33" x14ac:dyDescent="0.25">
      <c r="A5" s="75">
        <v>2</v>
      </c>
      <c r="B5" s="76" t="s">
        <v>14</v>
      </c>
      <c r="C5" s="76" t="s">
        <v>128</v>
      </c>
      <c r="D5" s="141" t="s">
        <v>644</v>
      </c>
      <c r="E5" s="77" t="s">
        <v>16</v>
      </c>
      <c r="F5" s="78" t="s">
        <v>17</v>
      </c>
      <c r="G5" s="78" t="s">
        <v>17</v>
      </c>
      <c r="H5" s="76"/>
      <c r="I5" s="77"/>
      <c r="J5" s="77" t="s">
        <v>22</v>
      </c>
      <c r="K5" s="79">
        <v>44943</v>
      </c>
      <c r="L5" s="80" t="str">
        <f ca="1">IFERROR(IF(K5="","DATA INVÁLIDA",IF(AND(TODAY()-K5&gt;=548,OR(B5="H",B5="H1.1")),"VENCIDA",IF(AND(TODAY()-K5&lt;548,OR(B5="H",B5="H1.1")),"EM DIA",IF(AND(TODAY()-K5&gt;=730,OR(B5="A",B5="A1.1",B5="A1",B5="A2",B5="A3",B5="B",B5="B1",B5="B1.1",B5="B2",B5="D2",B5="D2.1",B5="E3")),"VENCIDA",IF(AND(TODAY()-K5&lt;730,OR(B5="A",B5="A1.1",B5="A1",B5="A2",B5="A3",B5="B",B5="B1",B5="B1.1",B5="B2",B5="D2",B5="D2.1",B5="E3")),"EM DIA",IF(AND(TODAY()-K5&gt;=1095,OR(B5="D",B5="D1.1",B5="D1",B5="E",B5="E1",B5="E1.1",B5="E2")),"VENCIDA",IF(AND(TODAY()-K5&lt;1095,OR(B5="D",B5="D1.1",B5="D1",B5="E",B5="E1",B5="E1.1",B5="E2")),"EM DIA",IF(AND(TODAY()-K5&gt;=1460,B5="F2"),"VENCIDA",IF(AND(TODAY()-K5&lt;1460,B5="F2"),"EM DIA",IF(AND(TODAY()-K5&gt;=2555,OR(B5="F",B5="F1")),"VENCIDA",IF(AND(TODAY()-K5&lt;2555,OR(B5="F",B5="F1")),"EM DIA",IF(AND(TODAY()-K5&gt;=1825,OR(B5="G",B5="G0",B5="G1",B5="G1.1",B5="G1.2",B5="G1.3",B5="G1.4",B5="G1.5",B5="G1.7")),"VENCIDA",IF(AND(TODAY()-K5&lt;1825,OR(B5="G",B5="G0",B5="G1",B5="G1.1",B5="G1.2",B5="G1.3",B5="G1.4",B5="G1.5",B5="G1.7")),"EM DIA",""))))))))))))),"-")</f>
        <v>EM DIA</v>
      </c>
      <c r="M5" s="81"/>
      <c r="N5" s="63"/>
      <c r="O5" s="64"/>
      <c r="P5" s="64"/>
      <c r="Q5" s="64"/>
      <c r="R5" s="64"/>
      <c r="S5" s="64"/>
      <c r="T5" s="64"/>
      <c r="U5" s="64"/>
      <c r="V5" s="64"/>
    </row>
    <row r="6" spans="1:33" ht="28.5" customHeight="1" x14ac:dyDescent="0.25">
      <c r="A6" s="270" t="s">
        <v>28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29</v>
      </c>
      <c r="C7" s="82" t="s">
        <v>30</v>
      </c>
      <c r="D7" s="76" t="s">
        <v>31</v>
      </c>
      <c r="E7" s="76" t="s">
        <v>499</v>
      </c>
      <c r="F7" s="78" t="s">
        <v>33</v>
      </c>
      <c r="G7" s="78" t="s">
        <v>33</v>
      </c>
      <c r="H7" s="78"/>
      <c r="I7" s="77">
        <v>1999</v>
      </c>
      <c r="J7" s="77" t="s">
        <v>22</v>
      </c>
      <c r="K7" s="76"/>
      <c r="L7" s="76"/>
      <c r="M7" s="76"/>
      <c r="N7" s="63"/>
      <c r="O7" s="64"/>
      <c r="P7" s="64"/>
      <c r="Q7" s="64"/>
      <c r="R7" s="64"/>
      <c r="S7" s="64"/>
      <c r="T7" s="64"/>
      <c r="U7" s="64"/>
      <c r="V7" s="64"/>
    </row>
    <row r="8" spans="1:33" ht="15" customHeight="1" x14ac:dyDescent="0.25">
      <c r="A8" s="75">
        <v>2</v>
      </c>
      <c r="B8" s="76"/>
      <c r="C8" s="82" t="s">
        <v>30</v>
      </c>
      <c r="D8" s="76" t="s">
        <v>725</v>
      </c>
      <c r="E8" s="76" t="s">
        <v>499</v>
      </c>
      <c r="F8" s="78"/>
      <c r="G8" s="78"/>
      <c r="H8" s="78"/>
      <c r="I8" s="77">
        <v>2009</v>
      </c>
      <c r="J8" s="77" t="s">
        <v>95</v>
      </c>
      <c r="K8" s="76"/>
      <c r="L8" s="76"/>
      <c r="M8" s="76"/>
      <c r="N8" s="63"/>
      <c r="O8" s="64"/>
      <c r="P8" s="64"/>
      <c r="Q8" s="64"/>
      <c r="R8" s="64"/>
      <c r="S8" s="64"/>
      <c r="T8" s="64"/>
      <c r="U8" s="64"/>
      <c r="V8" s="64"/>
    </row>
    <row r="9" spans="1:33" ht="15" customHeight="1" x14ac:dyDescent="0.25">
      <c r="A9" s="75">
        <v>3</v>
      </c>
      <c r="B9" s="76" t="s">
        <v>29</v>
      </c>
      <c r="C9" s="82" t="s">
        <v>30</v>
      </c>
      <c r="D9" s="76" t="s">
        <v>34</v>
      </c>
      <c r="E9" s="76" t="s">
        <v>35</v>
      </c>
      <c r="F9" s="78" t="s">
        <v>33</v>
      </c>
      <c r="G9" s="78" t="s">
        <v>33</v>
      </c>
      <c r="H9" s="78"/>
      <c r="I9" s="77">
        <v>0.99950074887668494</v>
      </c>
      <c r="J9" s="77" t="s">
        <v>36</v>
      </c>
      <c r="K9" s="76"/>
      <c r="L9" s="76"/>
      <c r="M9" s="76"/>
      <c r="N9" s="63"/>
      <c r="O9" s="64"/>
      <c r="P9" s="64"/>
      <c r="Q9" s="64"/>
      <c r="R9" s="64"/>
      <c r="S9" s="64"/>
      <c r="T9" s="64"/>
      <c r="U9" s="64"/>
      <c r="V9" s="64"/>
    </row>
    <row r="10" spans="1:33" ht="21" x14ac:dyDescent="0.25">
      <c r="A10" s="177"/>
      <c r="B10" s="177"/>
      <c r="C10" s="177"/>
      <c r="D10" s="177"/>
      <c r="E10" s="177"/>
      <c r="F10" s="177"/>
      <c r="G10" s="177" t="s">
        <v>679</v>
      </c>
      <c r="H10" s="177"/>
      <c r="I10" s="177"/>
      <c r="J10" s="177"/>
      <c r="K10" s="177"/>
      <c r="L10" s="177"/>
      <c r="M10" s="177"/>
      <c r="N10" s="63"/>
      <c r="O10" s="64"/>
      <c r="P10" s="64"/>
      <c r="Q10" s="64"/>
      <c r="R10" s="64"/>
      <c r="S10" s="64"/>
      <c r="T10" s="64"/>
      <c r="U10" s="64"/>
      <c r="V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8" t="s">
        <v>6</v>
      </c>
      <c r="G11" s="147" t="s">
        <v>7</v>
      </c>
      <c r="H11" s="147" t="s">
        <v>8</v>
      </c>
      <c r="I11" s="148" t="s">
        <v>9</v>
      </c>
      <c r="J11" s="148" t="s">
        <v>10</v>
      </c>
      <c r="K11" s="149" t="s">
        <v>11</v>
      </c>
      <c r="L11" s="147" t="s">
        <v>12</v>
      </c>
      <c r="M11" s="150" t="s">
        <v>13</v>
      </c>
      <c r="N11" s="63"/>
      <c r="O11" s="64"/>
      <c r="P11" s="64"/>
      <c r="Q11" s="64"/>
      <c r="R11" s="64"/>
      <c r="S11" s="64"/>
      <c r="T11" s="64"/>
      <c r="U11" s="64"/>
      <c r="V11" s="64"/>
    </row>
    <row r="12" spans="1:33" s="228" customFormat="1" x14ac:dyDescent="0.25">
      <c r="A12" s="220">
        <v>1</v>
      </c>
      <c r="B12" s="221" t="s">
        <v>37</v>
      </c>
      <c r="C12" s="221" t="s">
        <v>167</v>
      </c>
      <c r="D12" s="221" t="s">
        <v>738</v>
      </c>
      <c r="E12" s="221" t="s">
        <v>489</v>
      </c>
      <c r="F12" s="222">
        <v>8500</v>
      </c>
      <c r="G12" s="222">
        <v>3522.39</v>
      </c>
      <c r="H12" s="220" t="s">
        <v>66</v>
      </c>
      <c r="I12" s="223" t="s">
        <v>91</v>
      </c>
      <c r="J12" s="223" t="s">
        <v>20</v>
      </c>
      <c r="K12" s="224">
        <v>45098</v>
      </c>
      <c r="L12" s="225" t="str">
        <f ca="1">IFERROR(IF(K12="","DATA INVÁLIDA",IF(AND(TODAY()-K12&gt;=548,OR(B12="H",B12="H1.1")),"VENCIDA",IF(AND(TODAY()-K12&lt;548,OR(B12="H",B12="H1.1")),"EM DIA",IF(AND(TODAY()-K12&gt;=730,OR(B12="A",B12="A1.1",B12="A1",B12="A2",B12="A3",B12="B",B12="B1",B12="B1.1",B12="B2",B12="D2",B12="D2.1",B12="E3")),"VENCIDA",IF(AND(TODAY()-K12&lt;730,OR(B12="A",B12="A1.1",B12="A1",B12="A2",B12="A3",B12="B",B12="B1",B12="B1.1",B12="B2",B12="D2",B12="D2.1",B12="E3")),"EM DIA",IF(AND(TODAY()-K12&gt;=1095,OR(B12="D",B12="D1.1",B12="D1",B12="E",B12="E1",B12="E1.1",B12="E2")),"VENCIDA",IF(AND(TODAY()-K12&lt;1095,OR(B12="D",B12="D1.1",B12="D1",B12="E",B12="E1",B12="E1.1",B12="E2")),"EM DIA",IF(AND(TODAY()-K12&gt;=1460,B12="F2"),"VENCIDA",IF(AND(TODAY()-K12&lt;1460,B12="F2"),"EM DIA",IF(AND(TODAY()-K12&gt;=2555,OR(B12="F",B12="F1")),"VENCIDA",IF(AND(TODAY()-K12&lt;2555,OR(B12="F",B12="F1")),"EM DIA",IF(AND(TODAY()-K12&gt;=1825,OR(B12="G",B12="G0",B12="G1",B12="G1.1",B12="G1.2",B12="G1.3",B12="G1.4",B12="G1.5",B12="G1.7")),"VENCIDA",IF(AND(TODAY()-K12&lt;1825,OR(B12="G",B12="G0",B12="G1",B12="G1.1",B12="G1.2",B12="G1.3",B12="G1.4",B12="G1.5",B12="G1.7")),"EM DIA",""))))))))))))),"-")</f>
        <v>EM DIA</v>
      </c>
      <c r="M12" s="224">
        <f>IFERROR(IF(K12="","DATA INVÁLIDA",IF(OR(B12="H",B12="H1.1"),EDATE(K12,18),IF(OR(B12="A",B12="A1.1",B12="A1",B12="A2",B12="A3",B12="B",B12="B1",B12="B1.1",B12="B2",B12="D2",B12="D2.1",B12="E3"),EDATE(K12,24),IF(OR(B12="D",B12="D1.1",B12="D1",B12="E",B12="E1",B12="E1.1",B12="E2"),EDATE(K12,36),IF(B12="F2",EDATE(K12,48),IF(OR(B12="F",B12="F1"),EDATE(K12,84),IF(OR(B12="G",B12="G0",B12="G1",B12="G1.1",B12="G1.2",B12="G1.3",B12="G1.4",B12="G1.5",B12="G1.7"),EDATE(K12,60),""))))))),"-")</f>
        <v>46194</v>
      </c>
      <c r="N12" s="226"/>
      <c r="O12" s="227"/>
      <c r="P12" s="227"/>
      <c r="Q12" s="227"/>
      <c r="R12" s="227"/>
      <c r="S12" s="227"/>
      <c r="T12" s="227"/>
      <c r="U12" s="227"/>
      <c r="V12" s="227"/>
    </row>
    <row r="13" spans="1:33" x14ac:dyDescent="0.25">
      <c r="A13" s="83">
        <v>2</v>
      </c>
      <c r="B13" s="84" t="s">
        <v>14</v>
      </c>
      <c r="C13" s="84" t="s">
        <v>21</v>
      </c>
      <c r="D13" s="84" t="s">
        <v>42</v>
      </c>
      <c r="E13" s="84" t="s">
        <v>496</v>
      </c>
      <c r="F13" s="85">
        <v>2255.08</v>
      </c>
      <c r="G13" s="85" t="str">
        <f>IF(COUNTA(H13)=1,VLOOKUP(B13,'[1]CUSTOS VEICULO-MOTORISTA'!$A$2:$C$17,3,FALSE),"-")</f>
        <v>-</v>
      </c>
      <c r="H13" s="83"/>
      <c r="I13" s="86" t="s">
        <v>43</v>
      </c>
      <c r="J13" s="86" t="s">
        <v>22</v>
      </c>
      <c r="K13" s="87">
        <v>43592</v>
      </c>
      <c r="L13" s="88" t="str">
        <f ca="1">IFERROR(IF(K13="","DATA INVÁLIDA",IF(AND(TODAY()-K13&gt;=548,OR(B13="H",B13="H1.1")),"VENCIDA",IF(AND(TODAY()-K13&lt;548,OR(B13="H",B13="H1.1")),"EM DIA",IF(AND(TODAY()-K13&gt;=730,OR(B13="A",B13="A1.1",B13="A1",B13="A2",B13="A3",B13="B",B13="B1",B13="B1.1",B13="B2",B13="D2",B13="D2.1",B13="E3")),"VENCIDA",IF(AND(TODAY()-K13&lt;730,OR(B13="A",B13="A1.1",B13="A1",B13="A2",B13="A3",B13="B",B13="B1",B13="B1.1",B13="B2",B13="D2",B13="D2.1",B13="E3")),"EM DIA",IF(AND(TODAY()-K13&gt;=1095,OR(B13="D",B13="D1.1",B13="D1",B13="E",B13="E1",B13="E1.1",B13="E2")),"VENCIDA",IF(AND(TODAY()-K13&lt;1095,OR(B13="D",B13="D1.1",B13="D1",B13="E",B13="E1",B13="E1.1",B13="E2")),"EM DIA",IF(AND(TODAY()-K13&gt;=1460,B13="F2"),"VENCIDA",IF(AND(TODAY()-K13&lt;1460,B13="F2"),"EM DIA",IF(AND(TODAY()-K13&gt;=2555,OR(B13="F",B13="F1")),"VENCIDA",IF(AND(TODAY()-K13&lt;2555,OR(B13="F",B13="F1")),"EM DIA",IF(AND(TODAY()-K13&gt;=1825,OR(B13="G",B13="G0",B13="G1",B13="G1.1",B13="G1.2",B13="G1.3",B13="G1.4",B13="G1.5",B13="G1.7")),"VENCIDA",IF(AND(TODAY()-K13&lt;1825,OR(B13="G",B13="G0",B13="G1",B13="G1.1",B13="G1.2",B13="G1.3",B13="G1.4",B13="G1.5",B13="G1.7")),"EM DIA",""))))))))))))),"-")</f>
        <v>VENCIDA</v>
      </c>
      <c r="M13" s="87">
        <f>IFERROR(IF(K13="","DATA INVÁLIDA",IF(OR(B13="H",B13="H1.1"),EDATE(K13,18),IF(OR(B13="A",B13="A1.1",B13="A1",B13="A2",B13="A3",B13="B",B13="B1",B13="B1.1",B13="B2",B13="D2",B13="D2.1",B13="E3"),EDATE(K13,24),IF(OR(B13="D",B13="D1.1",B13="D1",B13="E",B13="E1",B13="E1.1",B13="E2"),EDATE(K13,36),IF(B13="F2",EDATE(K13,48),IF(OR(B13="F",B13="F1"),EDATE(K13,84),IF(OR(B13="G",B13="G0",B13="G1",B13="G1.1",B13="G1.2",B13="G1.3",B13="G1.4",B13="G1.5",B13="G1.7"),EDATE(K13,60),""))))))),"-")</f>
        <v>44323</v>
      </c>
      <c r="N13" s="63"/>
      <c r="O13" s="64"/>
      <c r="P13" s="64"/>
      <c r="Q13" s="64"/>
      <c r="R13" s="64"/>
      <c r="S13" s="64"/>
      <c r="T13" s="64"/>
      <c r="U13" s="64"/>
      <c r="V13" s="64"/>
    </row>
    <row r="14" spans="1:33" x14ac:dyDescent="0.25">
      <c r="A14" s="83">
        <v>3</v>
      </c>
      <c r="B14" s="84" t="s">
        <v>44</v>
      </c>
      <c r="C14" s="84" t="s">
        <v>45</v>
      </c>
      <c r="D14" s="84" t="s">
        <v>676</v>
      </c>
      <c r="E14" s="84" t="s">
        <v>496</v>
      </c>
      <c r="F14" s="85">
        <v>2709.09</v>
      </c>
      <c r="G14" s="85"/>
      <c r="H14" s="83"/>
      <c r="I14" s="86" t="s">
        <v>187</v>
      </c>
      <c r="J14" s="86" t="s">
        <v>22</v>
      </c>
      <c r="K14" s="87">
        <v>45005</v>
      </c>
      <c r="L14" s="88"/>
      <c r="M14" s="87">
        <v>45292</v>
      </c>
      <c r="N14" s="63"/>
      <c r="O14" s="64"/>
      <c r="P14" s="64"/>
      <c r="Q14" s="64"/>
      <c r="R14" s="64"/>
      <c r="S14" s="64"/>
      <c r="T14" s="64"/>
      <c r="U14" s="64"/>
      <c r="V14" s="64"/>
    </row>
    <row r="15" spans="1:33" x14ac:dyDescent="0.25">
      <c r="A15" s="83">
        <v>4</v>
      </c>
      <c r="B15" s="84" t="s">
        <v>14</v>
      </c>
      <c r="C15" s="84" t="s">
        <v>21</v>
      </c>
      <c r="D15" s="84" t="s">
        <v>631</v>
      </c>
      <c r="E15" s="84" t="s">
        <v>496</v>
      </c>
      <c r="F15" s="85">
        <v>2255.08</v>
      </c>
      <c r="G15" s="85" t="str">
        <f>IF(COUNTA(H15)=1,VLOOKUP(B15,'[1]CUSTOS VEICULO-MOTORISTA'!$A$2:$C$17,3,FALSE),"-")</f>
        <v>-</v>
      </c>
      <c r="H15" s="83"/>
      <c r="I15" s="86" t="s">
        <v>114</v>
      </c>
      <c r="J15" s="86" t="s">
        <v>22</v>
      </c>
      <c r="K15" s="87">
        <v>44928</v>
      </c>
      <c r="L15" s="88" t="str">
        <f t="shared" ref="L15:L21" ca="1" si="0">IFERROR(IF(K15="","DATA INVÁLIDA",IF(AND(TODAY()-K15&gt;=548,OR(B15="H",B15="H1.1")),"VENCIDA",IF(AND(TODAY()-K15&lt;548,OR(B15="H",B15="H1.1")),"EM DIA",IF(AND(TODAY()-K15&gt;=730,OR(B15="A",B15="A1.1",B15="A1",B15="A2",B15="A3",B15="B",B15="B1",B15="B1.1",B15="B2",B15="D2",B15="D2.1",B15="E3")),"VENCIDA",IF(AND(TODAY()-K15&lt;730,OR(B15="A",B15="A1.1",B15="A1",B15="A2",B15="A3",B15="B",B15="B1",B15="B1.1",B15="B2",B15="D2",B15="D2.1",B15="E3")),"EM DIA",IF(AND(TODAY()-K15&gt;=1095,OR(B15="D",B15="D1.1",B15="D1",B15="E",B15="E1",B15="E1.1",B15="E2")),"VENCIDA",IF(AND(TODAY()-K15&lt;1095,OR(B15="D",B15="D1.1",B15="D1",B15="E",B15="E1",B15="E1.1",B15="E2")),"EM DIA",IF(AND(TODAY()-K15&gt;=1460,B15="F2"),"VENCIDA",IF(AND(TODAY()-K15&lt;1460,B15="F2"),"EM DIA",IF(AND(TODAY()-K15&gt;=2555,OR(B15="F",B15="F1")),"VENCIDA",IF(AND(TODAY()-K15&lt;2555,OR(B15="F",B15="F1")),"EM DIA",IF(AND(TODAY()-K15&gt;=1825,OR(B15="G",B15="G0",B15="G1",B15="G1.1",B15="G1.2",B15="G1.3",B15="G1.4",B15="G1.5",B15="G1.7")),"VENCIDA",IF(AND(TODAY()-K15&lt;1825,OR(B15="G",B15="G0",B15="G1",B15="G1.1",B15="G1.2",B15="G1.3",B15="G1.4",B15="G1.5",B15="G1.7")),"EM DIA",""))))))))))))),"-")</f>
        <v>EM DIA</v>
      </c>
      <c r="M15" s="87">
        <f t="shared" ref="M15:M21" si="1">IFERROR(IF(K15="","DATA INVÁLIDA",IF(OR(B15="H",B15="H1.1"),EDATE(K15,18),IF(OR(B15="A",B15="A1.1",B15="A1",B15="A2",B15="A3",B15="B",B15="B1",B15="B1.1",B15="B2",B15="D2",B15="D2.1",B15="E3"),EDATE(K15,24),IF(OR(B15="D",B15="D1.1",B15="D1",B15="E",B15="E1",B15="E1.1",B15="E2"),EDATE(K15,36),IF(B15="F2",EDATE(K15,48),IF(OR(B15="F",B15="F1"),EDATE(K15,84),IF(OR(B15="G",B15="G0",B15="G1",B15="G1.1",B15="G1.2",B15="G1.3",B15="G1.4",B15="G1.5",B15="G1.7"),EDATE(K15,60),""))))))),"-")</f>
        <v>45659</v>
      </c>
      <c r="N15" s="63"/>
      <c r="O15" s="64"/>
      <c r="P15" s="64"/>
      <c r="Q15" s="64"/>
      <c r="R15" s="64"/>
      <c r="S15" s="64"/>
      <c r="T15" s="64"/>
      <c r="U15" s="64"/>
      <c r="V15" s="64"/>
    </row>
    <row r="16" spans="1:33" x14ac:dyDescent="0.25">
      <c r="A16" s="83">
        <v>5</v>
      </c>
      <c r="B16" s="84" t="s">
        <v>37</v>
      </c>
      <c r="C16" s="84" t="s">
        <v>47</v>
      </c>
      <c r="D16" s="84" t="s">
        <v>48</v>
      </c>
      <c r="E16" s="84" t="s">
        <v>495</v>
      </c>
      <c r="F16" s="85">
        <v>8500</v>
      </c>
      <c r="G16" s="85" t="str">
        <f>IF(COUNTA(H16)=1,VLOOKUP(B16,'[1]CUSTOS VEICULO-MOTORISTA'!$A$2:$C$17,3,FALSE),"-")</f>
        <v>-</v>
      </c>
      <c r="H16" s="83"/>
      <c r="I16" s="86" t="s">
        <v>50</v>
      </c>
      <c r="J16" s="86" t="s">
        <v>22</v>
      </c>
      <c r="K16" s="87">
        <v>44008</v>
      </c>
      <c r="L16" s="88" t="str">
        <f t="shared" ca="1" si="0"/>
        <v>VENCIDA</v>
      </c>
      <c r="M16" s="87">
        <f t="shared" si="1"/>
        <v>45103</v>
      </c>
      <c r="N16" s="63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</row>
    <row r="17" spans="1:25" x14ac:dyDescent="0.25">
      <c r="A17" s="83">
        <v>6</v>
      </c>
      <c r="B17" s="84" t="s">
        <v>14</v>
      </c>
      <c r="C17" s="84" t="s">
        <v>21</v>
      </c>
      <c r="D17" s="84" t="s">
        <v>51</v>
      </c>
      <c r="E17" s="84" t="s">
        <v>495</v>
      </c>
      <c r="F17" s="85">
        <v>2255.08</v>
      </c>
      <c r="G17" s="85" t="str">
        <f>IF(COUNTA(H17)=1,VLOOKUP(B17,'[1]CUSTOS VEICULO-MOTORISTA'!$A$2:$C$17,3,FALSE),"-")</f>
        <v>-</v>
      </c>
      <c r="H17" s="83"/>
      <c r="I17" s="86" t="s">
        <v>43</v>
      </c>
      <c r="J17" s="86" t="s">
        <v>22</v>
      </c>
      <c r="K17" s="87">
        <v>43592</v>
      </c>
      <c r="L17" s="88" t="str">
        <f t="shared" ca="1" si="0"/>
        <v>VENCIDA</v>
      </c>
      <c r="M17" s="87">
        <f t="shared" si="1"/>
        <v>44323</v>
      </c>
      <c r="N17" s="63"/>
      <c r="O17" s="271"/>
      <c r="P17" s="272"/>
      <c r="Q17" s="271"/>
      <c r="R17" s="271"/>
      <c r="S17" s="271"/>
      <c r="T17" s="271"/>
      <c r="U17" s="271"/>
      <c r="V17" s="271"/>
      <c r="W17" s="271"/>
      <c r="X17" s="271"/>
      <c r="Y17" s="271"/>
    </row>
    <row r="18" spans="1:25" x14ac:dyDescent="0.25">
      <c r="A18" s="83">
        <v>7</v>
      </c>
      <c r="B18" s="84" t="s">
        <v>14</v>
      </c>
      <c r="C18" s="84" t="s">
        <v>21</v>
      </c>
      <c r="D18" s="84" t="s">
        <v>622</v>
      </c>
      <c r="E18" s="84" t="s">
        <v>495</v>
      </c>
      <c r="F18" s="85">
        <v>2255.08</v>
      </c>
      <c r="G18" s="85" t="str">
        <f>IF(COUNTA(H18)=1,VLOOKUP(B18,'[1]CUSTOS VEICULO-MOTORISTA'!$A$2:$C$17,3,FALSE),"-")</f>
        <v>-</v>
      </c>
      <c r="H18" s="83"/>
      <c r="I18" s="86" t="s">
        <v>114</v>
      </c>
      <c r="J18" s="86" t="s">
        <v>22</v>
      </c>
      <c r="K18" s="87">
        <v>44924</v>
      </c>
      <c r="L18" s="88" t="str">
        <f t="shared" ca="1" si="0"/>
        <v>EM DIA</v>
      </c>
      <c r="M18" s="87">
        <f t="shared" si="1"/>
        <v>45655</v>
      </c>
      <c r="N18" s="63"/>
      <c r="O18" s="271"/>
      <c r="P18" s="273"/>
      <c r="Q18" s="64"/>
      <c r="R18" s="64"/>
      <c r="S18" s="64"/>
      <c r="T18" s="64"/>
      <c r="U18" s="64"/>
      <c r="V18" s="64"/>
    </row>
    <row r="19" spans="1:25" x14ac:dyDescent="0.25">
      <c r="A19" s="83">
        <v>8</v>
      </c>
      <c r="B19" s="84" t="s">
        <v>44</v>
      </c>
      <c r="C19" s="84" t="s">
        <v>45</v>
      </c>
      <c r="D19" s="84" t="s">
        <v>54</v>
      </c>
      <c r="E19" s="84" t="s">
        <v>495</v>
      </c>
      <c r="F19" s="85">
        <v>2709.09</v>
      </c>
      <c r="G19" s="85" t="str">
        <f>IF(COUNTA(H19)=1,VLOOKUP(B19,'[1]CUSTOS VEICULO-MOTORISTA'!$A$2:$C$17,3,FALSE),"-")</f>
        <v>-</v>
      </c>
      <c r="H19" s="83"/>
      <c r="I19" s="86" t="s">
        <v>43</v>
      </c>
      <c r="J19" s="86" t="s">
        <v>22</v>
      </c>
      <c r="K19" s="87">
        <v>43606</v>
      </c>
      <c r="L19" s="88" t="str">
        <f t="shared" ca="1" si="0"/>
        <v>VENCIDA</v>
      </c>
      <c r="M19" s="87">
        <f t="shared" si="1"/>
        <v>44337</v>
      </c>
      <c r="N19" s="63"/>
      <c r="O19" s="267"/>
      <c r="P19" s="268"/>
      <c r="Q19" s="64"/>
      <c r="R19" s="64"/>
      <c r="S19" s="64"/>
      <c r="T19" s="64"/>
      <c r="U19" s="64"/>
      <c r="V19" s="64"/>
    </row>
    <row r="20" spans="1:25" x14ac:dyDescent="0.25">
      <c r="A20" s="83">
        <v>9</v>
      </c>
      <c r="B20" s="84" t="s">
        <v>55</v>
      </c>
      <c r="C20" s="84" t="s">
        <v>56</v>
      </c>
      <c r="D20" s="84" t="s">
        <v>57</v>
      </c>
      <c r="E20" s="84" t="s">
        <v>495</v>
      </c>
      <c r="F20" s="85">
        <v>4014.33</v>
      </c>
      <c r="G20" s="85" t="str">
        <f>IF(COUNTA(H20)=1,VLOOKUP(B20,'[1]CUSTOS VEICULO-MOTORISTA'!$A$2:$C$17,3,FALSE),"-")</f>
        <v>-</v>
      </c>
      <c r="H20" s="83"/>
      <c r="I20" s="86" t="s">
        <v>41</v>
      </c>
      <c r="J20" s="86" t="s">
        <v>22</v>
      </c>
      <c r="K20" s="87">
        <v>43298</v>
      </c>
      <c r="L20" s="88" t="str">
        <f t="shared" ca="1" si="0"/>
        <v>VENCIDA</v>
      </c>
      <c r="M20" s="87">
        <f t="shared" si="1"/>
        <v>44029</v>
      </c>
      <c r="N20" s="63"/>
      <c r="O20" s="267"/>
      <c r="P20" s="268"/>
      <c r="Q20" s="64"/>
      <c r="R20" s="64"/>
      <c r="S20" s="64"/>
      <c r="T20" s="64"/>
      <c r="U20" s="64"/>
      <c r="V20" s="64"/>
    </row>
    <row r="21" spans="1:25" x14ac:dyDescent="0.25">
      <c r="A21" s="83">
        <v>10</v>
      </c>
      <c r="B21" s="84" t="s">
        <v>55</v>
      </c>
      <c r="C21" s="84" t="s">
        <v>56</v>
      </c>
      <c r="D21" s="84" t="s">
        <v>58</v>
      </c>
      <c r="E21" s="84" t="s">
        <v>495</v>
      </c>
      <c r="F21" s="85">
        <v>4014.33</v>
      </c>
      <c r="G21" s="85" t="str">
        <f>IF(COUNTA(H21)=1,VLOOKUP(B21,'[1]CUSTOS VEICULO-MOTORISTA'!$A$2:$C$17,3,FALSE),"-")</f>
        <v>-</v>
      </c>
      <c r="H21" s="83"/>
      <c r="I21" s="86" t="s">
        <v>59</v>
      </c>
      <c r="J21" s="86"/>
      <c r="K21" s="87">
        <v>44526</v>
      </c>
      <c r="L21" s="88" t="str">
        <f t="shared" ca="1" si="0"/>
        <v>EM DIA</v>
      </c>
      <c r="M21" s="87">
        <f t="shared" si="1"/>
        <v>45256</v>
      </c>
      <c r="N21" s="63"/>
      <c r="O21" s="267"/>
      <c r="P21" s="268"/>
      <c r="Q21" s="64"/>
      <c r="R21" s="64"/>
      <c r="S21" s="64"/>
      <c r="T21" s="64"/>
      <c r="U21" s="64"/>
      <c r="V21" s="64"/>
    </row>
    <row r="22" spans="1:25" x14ac:dyDescent="0.25">
      <c r="A22" s="83">
        <v>11</v>
      </c>
      <c r="B22" s="84" t="s">
        <v>14</v>
      </c>
      <c r="C22" s="84" t="s">
        <v>21</v>
      </c>
      <c r="D22" s="84" t="s">
        <v>625</v>
      </c>
      <c r="E22" s="84" t="s">
        <v>124</v>
      </c>
      <c r="F22" s="85">
        <v>2255.08</v>
      </c>
      <c r="G22" s="85"/>
      <c r="H22" s="83"/>
      <c r="I22" s="86" t="s">
        <v>114</v>
      </c>
      <c r="J22" s="86" t="s">
        <v>22</v>
      </c>
      <c r="K22" s="87">
        <v>44924</v>
      </c>
      <c r="L22" s="151" t="s">
        <v>626</v>
      </c>
      <c r="M22" s="87">
        <v>46016</v>
      </c>
      <c r="N22" s="63"/>
      <c r="O22" s="89"/>
      <c r="P22" s="63"/>
      <c r="Q22" s="64"/>
      <c r="R22" s="64"/>
      <c r="S22" s="64"/>
      <c r="T22" s="64"/>
      <c r="U22" s="64"/>
      <c r="V22" s="64"/>
    </row>
    <row r="23" spans="1:25" x14ac:dyDescent="0.25">
      <c r="A23" s="83">
        <v>12</v>
      </c>
      <c r="B23" s="84" t="s">
        <v>55</v>
      </c>
      <c r="C23" s="84" t="s">
        <v>56</v>
      </c>
      <c r="D23" s="84" t="s">
        <v>60</v>
      </c>
      <c r="E23" s="84" t="s">
        <v>61</v>
      </c>
      <c r="F23" s="85">
        <v>4014.33</v>
      </c>
      <c r="G23" s="85" t="str">
        <f>IF(COUNTA(H23)=1,VLOOKUP(B23,'[1]CUSTOS VEICULO-MOTORISTA'!$A$2:$C$17,3,FALSE),"-")</f>
        <v>-</v>
      </c>
      <c r="H23" s="83"/>
      <c r="I23" s="86" t="s">
        <v>41</v>
      </c>
      <c r="J23" s="86" t="s">
        <v>22</v>
      </c>
      <c r="K23" s="87">
        <v>43298</v>
      </c>
      <c r="L23" s="88" t="str">
        <f ca="1">IFERROR(IF(K23="","DATA INVÁLIDA",IF(AND(TODAY()-K23&gt;=548,OR(B23="H",B23="H1.1")),"VENCIDA",IF(AND(TODAY()-K23&lt;548,OR(B23="H",B23="H1.1")),"EM DIA",IF(AND(TODAY()-K23&gt;=730,OR(B23="A",B23="A1.1",B23="A1",B23="A2",B23="A3",B23="B",B23="B1",B23="B1.1",B23="B2",B23="D2",B23="D2.1",B23="E3")),"VENCIDA",IF(AND(TODAY()-K23&lt;730,OR(B23="A",B23="A1.1",B23="A1",B23="A2",B23="A3",B23="B",B23="B1",B23="B1.1",B23="B2",B23="D2",B23="D2.1",B23="E3")),"EM DIA",IF(AND(TODAY()-K23&gt;=1095,OR(B23="D",B23="D1.1",B23="D1",B23="E",B23="E1",B23="E1.1",B23="E2")),"VENCIDA",IF(AND(TODAY()-K23&lt;1095,OR(B23="D",B23="D1.1",B23="D1",B23="E",B23="E1",B23="E1.1",B23="E2")),"EM DIA",IF(AND(TODAY()-K23&gt;=1460,B23="F2"),"VENCIDA",IF(AND(TODAY()-K23&lt;1460,B23="F2"),"EM DIA",IF(AND(TODAY()-K23&gt;=2555,OR(B23="F",B23="F1")),"VENCIDA",IF(AND(TODAY()-K23&lt;2555,OR(B23="F",B23="F1")),"EM DIA",IF(AND(TODAY()-K23&gt;=1825,OR(B23="G",B23="G0",B23="G1",B23="G1.1",B23="G1.2",B23="G1.3",B23="G1.4",B23="G1.5",B23="G1.7")),"VENCIDA",IF(AND(TODAY()-K23&lt;1825,OR(B23="G",B23="G0",B23="G1",B23="G1.1",B23="G1.2",B23="G1.3",B23="G1.4",B23="G1.5",B23="G1.7")),"EM DIA",""))))))))))))),"-")</f>
        <v>VENCIDA</v>
      </c>
      <c r="M23" s="87">
        <f>IFERROR(IF(K23="","DATA INVÁLIDA",IF(OR(B23="H",B23="H1.1"),EDATE(K23,18),IF(OR(B23="A",B23="A1.1",B23="A1",B23="A2",B23="A3",B23="B",B23="B1",B23="B1.1",B23="B2",B23="D2",B23="D2.1",B23="E3"),EDATE(K23,24),IF(OR(B23="D",B23="D1.1",B23="D1",B23="E",B23="E1",B23="E1.1",B23="E2"),EDATE(K23,36),IF(B23="F2",EDATE(K23,48),IF(OR(B23="F",B23="F1"),EDATE(K23,84),IF(OR(B23="G",B23="G0",B23="G1",B23="G1.1",B23="G1.2",B23="G1.3",B23="G1.4",B23="G1.5",B23="G1.7"),EDATE(K23,60),""))))))),"-")</f>
        <v>44029</v>
      </c>
      <c r="N23" s="63"/>
      <c r="O23" s="64"/>
      <c r="P23" s="64"/>
      <c r="Q23" s="64"/>
      <c r="R23" s="64"/>
      <c r="S23" s="64"/>
      <c r="T23" s="64"/>
      <c r="U23" s="64"/>
      <c r="V23" s="64"/>
    </row>
    <row r="24" spans="1:25" x14ac:dyDescent="0.25">
      <c r="A24" s="83">
        <v>13</v>
      </c>
      <c r="B24" s="84" t="s">
        <v>37</v>
      </c>
      <c r="C24" s="84" t="s">
        <v>38</v>
      </c>
      <c r="D24" s="84" t="s">
        <v>64</v>
      </c>
      <c r="E24" s="84" t="s">
        <v>496</v>
      </c>
      <c r="F24" s="85">
        <v>8500</v>
      </c>
      <c r="G24" s="85"/>
      <c r="H24" s="83"/>
      <c r="I24" s="86" t="s">
        <v>43</v>
      </c>
      <c r="J24" s="86" t="s">
        <v>22</v>
      </c>
      <c r="K24" s="87">
        <v>44074</v>
      </c>
      <c r="L24" s="88" t="str">
        <f ca="1">IFERROR(IF(K24="","DATA INVÁLIDA",IF(AND(TODAY()-K24&gt;=548,OR(B24="H",B24="H1.1")),"VENCIDA",IF(AND(TODAY()-K24&lt;548,OR(B24="H",B24="H1.1")),"EM DIA",IF(AND(TODAY()-K24&gt;=730,OR(B24="A",B24="A1.1",B24="A1",B24="A2",B24="A3",B24="B",B24="B1",B24="B1.1",B24="B2",B24="D2",B24="D2.1",B24="E3")),"VENCIDA",IF(AND(TODAY()-K24&lt;730,OR(B24="A",B24="A1.1",B24="A1",B24="A2",B24="A3",B24="B",B24="B1",B24="B1.1",B24="B2",B24="D2",B24="D2.1",B24="E3")),"EM DIA",IF(AND(TODAY()-K24&gt;=1095,OR(B24="D",B24="D1.1",B24="D1",B24="E",B24="E1",B24="E1.1",B24="E2")),"VENCIDA",IF(AND(TODAY()-K24&lt;1095,OR(B24="D",B24="D1.1",B24="D1",B24="E",B24="E1",B24="E1.1",B24="E2")),"EM DIA",IF(AND(TODAY()-K24&gt;=1460,B24="F2"),"VENCIDA",IF(AND(TODAY()-K24&lt;1460,B24="F2"),"EM DIA",IF(AND(TODAY()-K24&gt;=2555,OR(B24="F",B24="F1")),"VENCIDA",IF(AND(TODAY()-K24&lt;2555,OR(B24="F",B24="F1")),"EM DIA",IF(AND(TODAY()-K24&gt;=1825,OR(B24="G",B24="G0",B24="G1",B24="G1.1",B24="G1.2",B24="G1.3",B24="G1.4",B24="G1.5",B24="G1.7")),"VENCIDA",IF(AND(TODAY()-K24&lt;1825,OR(B24="G",B24="G0",B24="G1",B24="G1.1",B24="G1.2",B24="G1.3",B24="G1.4",B24="G1.5",B24="G1.7")),"EM DIA",""))))))))))))),"-")</f>
        <v>VENCIDA</v>
      </c>
      <c r="M24" s="87">
        <f>IFERROR(IF(K24="","DATA INVÁLIDA",IF(OR(B24="H",B24="H1.1"),EDATE(K24,18),IF(OR(B24="A",B24="A1.1",B24="A1",B24="A2",B24="A3",B24="B",B24="B1",B24="B1.1",B24="B2",B24="D2",B24="D2.1",B24="E3"),EDATE(K24,24),IF(OR(B24="D",B24="D1.1",B24="D1",B24="E",B24="E1",B24="E1.1",B24="E2"),EDATE(K24,36),IF(B24="F2",EDATE(K24,48),IF(OR(B24="F",B24="F1"),EDATE(K24,84),IF(OR(B24="G",B24="G0",B24="G1",B24="G1.1",B24="G1.2",B24="G1.3",B24="G1.4",B24="G1.5",B24="G1.7"),EDATE(K24,60),""))))))),"-")</f>
        <v>45169</v>
      </c>
      <c r="N24" s="63"/>
      <c r="O24" s="64"/>
      <c r="P24" s="64"/>
      <c r="Q24" s="64"/>
      <c r="R24" s="64"/>
      <c r="S24" s="64"/>
      <c r="T24" s="64"/>
      <c r="U24" s="64"/>
      <c r="V24" s="64"/>
      <c r="W24" s="64"/>
    </row>
    <row r="25" spans="1:25" x14ac:dyDescent="0.25">
      <c r="A25" s="83">
        <v>14</v>
      </c>
      <c r="B25" s="84" t="s">
        <v>14</v>
      </c>
      <c r="C25" s="84" t="s">
        <v>21</v>
      </c>
      <c r="D25" s="84" t="s">
        <v>656</v>
      </c>
      <c r="E25" s="84" t="s">
        <v>494</v>
      </c>
      <c r="F25" s="85">
        <v>2255.08</v>
      </c>
      <c r="G25" s="85"/>
      <c r="H25" s="83"/>
      <c r="I25" s="86" t="s">
        <v>114</v>
      </c>
      <c r="J25" s="86" t="s">
        <v>22</v>
      </c>
      <c r="K25" s="87">
        <v>44952</v>
      </c>
      <c r="L25" s="88" t="str">
        <f ca="1">IFERROR(IF(K25="","DATA INVÁLIDA",IF(AND(TODAY()-K25&gt;=548,OR(B25="H",B25="H1.1")),"VENCIDA",IF(AND(TODAY()-K25&lt;548,OR(B25="H",B25="H1.1")),"EM DIA",IF(AND(TODAY()-K25&gt;=730,OR(B25="A",B25="A1.1",B25="A1",B25="A2",B25="A3",B25="B",B25="B1",B25="B1.1",B25="B2",B25="D2",B25="D2.1",B25="E3")),"VENCIDA",IF(AND(TODAY()-K25&lt;730,OR(B25="A",B25="A1.1",B25="A1",B25="A2",B25="A3",B25="B",B25="B1",B25="B1.1",B25="B2",B25="D2",B25="D2.1",B25="E3")),"EM DIA",IF(AND(TODAY()-K25&gt;=1095,OR(B25="D",B25="D1.1",B25="D1",B25="E",B25="E1",B25="E1.1",B25="E2")),"VENCIDA",IF(AND(TODAY()-K25&lt;1095,OR(B25="D",B25="D1.1",B25="D1",B25="E",B25="E1",B25="E1.1",B25="E2")),"EM DIA",IF(AND(TODAY()-K25&gt;=1460,B25="F2"),"VENCIDA",IF(AND(TODAY()-K25&lt;1460,B25="F2"),"EM DIA",IF(AND(TODAY()-K25&gt;=2555,OR(B25="F",B25="F1")),"VENCIDA",IF(AND(TODAY()-K25&lt;2555,OR(B25="F",B25="F1")),"EM DIA",IF(AND(TODAY()-K25&gt;=1825,OR(B25="G",B25="G0",B25="G1",B25="G1.1",B25="G1.2",B25="G1.3",B25="G1.4",B25="G1.5",B25="G1.7")),"VENCIDA",IF(AND(TODAY()-K25&lt;1825,OR(B25="G",B25="G0",B25="G1",B25="G1.1",B25="G1.2",B25="G1.3",B25="G1.4",B25="G1.5",B25="G1.7")),"EM DIA",""))))))))))))),"-")</f>
        <v>EM DIA</v>
      </c>
      <c r="M25" s="87">
        <f>IFERROR(IF(K25="","DATA INVÁLIDA",IF(OR(B25="H",B25="H1.1"),EDATE(K25,18),IF(OR(B25="A",B25="A1.1",B25="A1",B25="A2",B25="A3",B25="B",B25="B1",B25="B1.1",B25="B2",B25="D2",B25="D2.1",B25="E3"),EDATE(K25,24),IF(OR(B25="D",B25="D1.1",B25="D1",B25="E",B25="E1",B25="E1.1",B25="E2"),EDATE(K25,36),IF(B25="F2",EDATE(K25,48),IF(OR(B25="F",B25="F1"),EDATE(K25,84),IF(OR(B25="G",B25="G0",B25="G1",B25="G1.1",B25="G1.2",B25="G1.3",B25="G1.4",B25="G1.5",B25="G1.7"),EDATE(K25,60),""))))))),"-")</f>
        <v>45683</v>
      </c>
      <c r="N25" s="63"/>
      <c r="O25" s="64"/>
      <c r="P25" s="64"/>
      <c r="Q25" s="64"/>
      <c r="R25" s="64"/>
      <c r="S25" s="64"/>
      <c r="T25" s="64"/>
      <c r="U25" s="64"/>
      <c r="V25" s="64"/>
      <c r="W25" s="64"/>
    </row>
    <row r="26" spans="1:25" x14ac:dyDescent="0.25">
      <c r="A26" s="83">
        <v>15</v>
      </c>
      <c r="B26" s="84" t="s">
        <v>37</v>
      </c>
      <c r="C26" s="84" t="s">
        <v>38</v>
      </c>
      <c r="D26" s="84" t="s">
        <v>67</v>
      </c>
      <c r="E26" s="84" t="s">
        <v>195</v>
      </c>
      <c r="F26" s="85">
        <v>8500</v>
      </c>
      <c r="G26" s="85"/>
      <c r="H26" s="83"/>
      <c r="I26" s="86" t="s">
        <v>50</v>
      </c>
      <c r="J26" s="86" t="s">
        <v>63</v>
      </c>
      <c r="K26" s="87">
        <v>44048</v>
      </c>
      <c r="L26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6" s="87">
        <v>45143</v>
      </c>
      <c r="N26" s="63"/>
      <c r="O26" s="64"/>
      <c r="P26" s="64"/>
      <c r="Q26" s="64"/>
      <c r="R26" s="64"/>
      <c r="S26" s="64"/>
      <c r="T26" s="64"/>
      <c r="U26" s="64"/>
      <c r="V26" s="64"/>
    </row>
    <row r="27" spans="1:25" x14ac:dyDescent="0.25">
      <c r="A27" s="83">
        <v>16</v>
      </c>
      <c r="B27" s="84" t="s">
        <v>37</v>
      </c>
      <c r="C27" s="84" t="s">
        <v>38</v>
      </c>
      <c r="D27" s="84" t="s">
        <v>68</v>
      </c>
      <c r="E27" s="84" t="s">
        <v>195</v>
      </c>
      <c r="F27" s="85">
        <v>8500</v>
      </c>
      <c r="G27" s="85" t="str">
        <f>IF(COUNTA(H27)=1,VLOOKUP(B27,'[1]CUSTOS VEICULO-MOTORISTA'!$A$2:$C$17,3,FALSE),"-")</f>
        <v>-</v>
      </c>
      <c r="H27" s="83"/>
      <c r="I27" s="86" t="s">
        <v>41</v>
      </c>
      <c r="J27" s="86" t="s">
        <v>63</v>
      </c>
      <c r="K27" s="87">
        <v>43868</v>
      </c>
      <c r="L27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7" s="87">
        <f>IFERROR(IF(K27="","DATA INVÁLIDA",IF(OR(B27="H",B27="H1.1"),EDATE(K27,18),IF(OR(B27="A",B27="A1.1",B27="A1",B27="A2",B27="A3",B27="B",B27="B1",B27="B1.1",B27="B2",B27="D2",B27="D2.1",B27="E3"),EDATE(K27,24),IF(OR(B27="D",B27="D1.1",B27="D1",B27="E",B27="E1",B27="E1.1",B27="E2"),EDATE(K27,36),IF(B27="F2",EDATE(K27,48),IF(OR(B27="F",B27="F1"),EDATE(K27,84),IF(OR(B27="G",B27="G0",B27="G1",B27="G1.1",B27="G1.2",B27="G1.3",B27="G1.4",B27="G1.5",B27="G1.7"),EDATE(K27,60),""))))))),"-")</f>
        <v>44964</v>
      </c>
      <c r="N27" s="63"/>
      <c r="O27" s="64"/>
      <c r="P27" s="64"/>
      <c r="Q27" s="64"/>
      <c r="R27" s="64"/>
      <c r="S27" s="64"/>
      <c r="T27" s="64"/>
      <c r="U27" s="64"/>
      <c r="V27" s="64"/>
    </row>
    <row r="28" spans="1:25" x14ac:dyDescent="0.25">
      <c r="A28" s="83">
        <v>17</v>
      </c>
      <c r="B28" s="84" t="s">
        <v>14</v>
      </c>
      <c r="C28" s="84" t="s">
        <v>21</v>
      </c>
      <c r="D28" s="84" t="s">
        <v>69</v>
      </c>
      <c r="E28" s="84" t="s">
        <v>499</v>
      </c>
      <c r="F28" s="85">
        <v>2255.08</v>
      </c>
      <c r="G28" s="85" t="str">
        <f>IF(COUNTA(H28)=1,VLOOKUP(B28,'[1]CUSTOS VEICULO-MOTORISTA'!$A$2:$C$17,3,FALSE),"-")</f>
        <v>-</v>
      </c>
      <c r="H28" s="83"/>
      <c r="I28" s="86" t="s">
        <v>53</v>
      </c>
      <c r="J28" s="86" t="s">
        <v>20</v>
      </c>
      <c r="K28" s="87">
        <v>43683</v>
      </c>
      <c r="L28" s="88" t="str">
        <f ca="1">IFERROR(IF(K28="","DATA INVÁLIDA",IF(AND(TODAY()-K28&gt;=548,OR(B28="H",B28="H1.1")),"VENCIDA",IF(AND(TODAY()-K28&lt;548,OR(B28="H",B28="H1.1")),"EM DIA",IF(AND(TODAY()-K28&gt;=730,OR(B28="A",B28="A1.1",B28="A1",B28="A2",B28="A3",B28="B",B28="B1",B28="B1.1",B28="B2",B28="D2",B28="D2.1",B28="E3")),"VENCIDA",IF(AND(TODAY()-K28&lt;730,OR(B28="A",B28="A1.1",B28="A1",B28="A2",B28="A3",B28="B",B28="B1",B28="B1.1",B28="B2",B28="D2",B28="D2.1",B28="E3")),"EM DIA",IF(AND(TODAY()-K28&gt;=1095,OR(B28="D",B28="D1.1",B28="D1",B28="E",B28="E1",B28="E1.1",B28="E2")),"VENCIDA",IF(AND(TODAY()-K28&lt;1095,OR(B28="D",B28="D1.1",B28="D1",B28="E",B28="E1",B28="E1.1",B28="E2")),"EM DIA",IF(AND(TODAY()-K28&gt;=1460,B28="F2"),"VENCIDA",IF(AND(TODAY()-K28&lt;1460,B28="F2"),"EM DIA",IF(AND(TODAY()-K28&gt;=2555,OR(B28="F",B28="F1")),"VENCIDA",IF(AND(TODAY()-K28&lt;2555,OR(B28="F",B28="F1")),"EM DIA",IF(AND(TODAY()-K28&gt;=1825,OR(B28="G",B28="G0",B28="G1",B28="G1.1",B28="G1.2",B28="G1.3",B28="G1.4",B28="G1.5",B28="G1.7")),"VENCIDA",IF(AND(TODAY()-K28&lt;1825,OR(B28="G",B28="G0",B28="G1",B28="G1.1",B28="G1.2",B28="G1.3",B28="G1.4",B28="G1.5",B28="G1.7")),"EM DIA",""))))))))))))),"-")</f>
        <v>VENCIDA</v>
      </c>
      <c r="M28" s="87">
        <f>IFERROR(IF(K28="","DATA INVÁLIDA",IF(OR(B28="H",B28="H1.1"),EDATE(K28,18),IF(OR(B28="A",B28="A1.1",B28="A1",B28="A2",B28="A3",B28="B",B28="B1",B28="B1.1",B28="B2",B28="D2",B28="D2.1",B28="E3"),EDATE(K28,24),IF(OR(B28="D",B28="D1.1",B28="D1",B28="E",B28="E1",B28="E1.1",B28="E2"),EDATE(K28,36),IF(B28="F2",EDATE(K28,48),IF(OR(B28="F",B28="F1"),EDATE(K28,84),IF(OR(B28="G",B28="G0",B28="G1",B28="G1.1",B28="G1.2",B28="G1.3",B28="G1.4",B28="G1.5",B28="G1.7"),EDATE(K28,60),""))))))),"-")</f>
        <v>44414</v>
      </c>
      <c r="N28" s="63"/>
      <c r="O28" s="267"/>
      <c r="P28" s="268"/>
      <c r="Q28" s="64"/>
      <c r="R28" s="64"/>
      <c r="S28" s="64"/>
      <c r="T28" s="64"/>
      <c r="U28" s="64"/>
      <c r="V28" s="64"/>
    </row>
    <row r="29" spans="1:25" x14ac:dyDescent="0.25">
      <c r="A29" s="259" t="s">
        <v>73</v>
      </c>
      <c r="B29" s="259"/>
      <c r="C29" s="259"/>
      <c r="D29" s="259"/>
      <c r="E29" s="259"/>
      <c r="F29" s="92">
        <f>SUM(F12:F28)</f>
        <v>75746.73000000001</v>
      </c>
      <c r="G29" s="92">
        <f>SUM(G12:G28)</f>
        <v>3522.39</v>
      </c>
      <c r="H29" s="93"/>
      <c r="I29" s="94"/>
      <c r="J29" s="94"/>
      <c r="K29" s="95"/>
      <c r="L29" s="96"/>
      <c r="M29" s="97"/>
      <c r="N29" s="63"/>
      <c r="O29" s="267"/>
      <c r="P29" s="268"/>
      <c r="Q29" s="64"/>
      <c r="R29" s="64"/>
      <c r="S29" s="64"/>
      <c r="T29" s="64"/>
      <c r="U29" s="64"/>
      <c r="V29" s="64"/>
    </row>
    <row r="30" spans="1:25" x14ac:dyDescent="0.25">
      <c r="A30" s="259" t="s">
        <v>74</v>
      </c>
      <c r="B30" s="259"/>
      <c r="C30" s="259"/>
      <c r="D30" s="259"/>
      <c r="E30" s="259"/>
      <c r="F30" s="269">
        <f>SUM(F29,G29)</f>
        <v>79269.12000000001</v>
      </c>
      <c r="G30" s="269"/>
      <c r="H30" s="269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5" ht="21" x14ac:dyDescent="0.25">
      <c r="A31" s="258" t="s">
        <v>75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63"/>
      <c r="P31" s="267"/>
      <c r="Q31" s="268"/>
      <c r="R31" s="64"/>
      <c r="S31" s="64"/>
      <c r="T31" s="64" t="e">
        <f>+T3T35:X46</f>
        <v>#NAME?</v>
      </c>
      <c r="U31" s="64"/>
      <c r="V31" s="64"/>
      <c r="W31" s="64"/>
    </row>
    <row r="32" spans="1:25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72" t="s">
        <v>6</v>
      </c>
      <c r="G32" s="68" t="s">
        <v>7</v>
      </c>
      <c r="H32" s="68" t="s">
        <v>8</v>
      </c>
      <c r="I32" s="72" t="s">
        <v>9</v>
      </c>
      <c r="J32" s="72" t="s">
        <v>10</v>
      </c>
      <c r="K32" s="73" t="s">
        <v>11</v>
      </c>
      <c r="L32" s="68" t="s">
        <v>12</v>
      </c>
      <c r="M32" s="74" t="s">
        <v>13</v>
      </c>
      <c r="N32" s="63"/>
      <c r="O32" s="267"/>
      <c r="P32" s="268"/>
      <c r="Q32" s="64"/>
      <c r="R32" s="64"/>
      <c r="S32" s="64"/>
      <c r="T32" s="64"/>
      <c r="U32" s="64"/>
      <c r="V32" s="64"/>
    </row>
    <row r="33" spans="1:23" x14ac:dyDescent="0.25">
      <c r="A33" s="83">
        <v>1</v>
      </c>
      <c r="B33" s="84" t="s">
        <v>80</v>
      </c>
      <c r="C33" s="84" t="s">
        <v>21</v>
      </c>
      <c r="D33" s="84" t="s">
        <v>81</v>
      </c>
      <c r="E33" s="84" t="s">
        <v>195</v>
      </c>
      <c r="F33" s="85">
        <v>2255.08</v>
      </c>
      <c r="G33" s="85"/>
      <c r="H33" s="98"/>
      <c r="I33" s="86" t="s">
        <v>41</v>
      </c>
      <c r="J33" s="86" t="s">
        <v>22</v>
      </c>
      <c r="K33" s="87">
        <v>43312</v>
      </c>
      <c r="L33" s="88" t="str">
        <f ca="1">IFERROR(IF(K33="","DATA INVÁLIDA",IF(AND(TODAY()-K33&gt;=548,OR(B33="H",B33="H1.1")),"VENCIDA",IF(AND(TODAY()-K33&lt;548,OR(B33="H",B33="H1.1")),"EM DIA",IF(AND(TODAY()-K33&gt;=730,OR(B33="A",B33="A1.1",B33="A1",B33="A2",B33="A3",B33="B",B33="B1",B33="B1.1",B33="B2",B33="D2",B33="D2.1",B33="E3")),"VENCIDA",IF(AND(TODAY()-K33&lt;730,OR(B33="A",B33="A1.1",B33="A1",B33="A2",B33="A3",B33="B",B33="B1",B33="B1.1",B33="B2",B33="D2",B33="D2.1",B33="E3")),"EM DIA",IF(AND(TODAY()-K33&gt;=1095,OR(B33="D",B33="D1.1",B33="D1",B33="E",B33="E1",B33="E1.1",B33="E2")),"VENCIDA",IF(AND(TODAY()-K33&lt;1095,OR(B33="D",B33="D1.1",B33="D1",B33="E",B33="E1",B33="E1.1",B33="E2")),"EM DIA",IF(AND(TODAY()-K33&gt;=1460,B33="F2"),"VENCIDA",IF(AND(TODAY()-K33&lt;1460,B33="F2"),"EM DIA",IF(AND(TODAY()-K33&gt;=2555,OR(B33="F",B33="F1")),"VENCIDA",IF(AND(TODAY()-K33&lt;2555,OR(B33="F",B33="F1")),"EM DIA",IF(AND(TODAY()-K33&gt;=1825,OR(B33="G",B33="G0",B33="G1",B33="G1.1",B33="G1.2",B33="G1.3",B33="G1.4",B33="G1.5",B33="G1.7")),"VENCIDA",IF(AND(TODAY()-K33&lt;1825,OR(B33="G",B33="G0",B33="G1",B33="G1.1",B33="G1.2",B33="G1.3",B33="G1.4",B33="G1.5",B33="G1.7")),"EM DIA",""))))))))))))),"-")</f>
        <v>VENCIDA</v>
      </c>
      <c r="M33" s="87">
        <f>IFERROR(IF(K33="","DATA INVÁLIDA",IF(OR(B33="H",B33="H1.1"),EDATE(K33,18),IF(OR(B33="A",B33="A1.1",B33="A1",B33="A2",B33="A3",B33="B",B33="B1",B33="B1.1",B33="B2",B33="D2",B33="D2.1",B33="E3"),EDATE(K33,24),IF(OR(B33="D",B33="D1.1",B33="D1",B33="E",B33="E1",B33="E1.1",B33="E2"),EDATE(K33,36),IF(B33="F2",EDATE(K33,48),IF(OR(B33="F",B33="F1"),EDATE(K33,84),IF(OR(B33="G",B33="G0",B33="G1",B33="G1.1",B33="G1.2",B33="G1.3",B33="G1.4",B33="G1.5",B33="G1.7"),EDATE(K33,60),""))))))),"-")</f>
        <v>44043</v>
      </c>
      <c r="N33" s="63"/>
      <c r="O33" s="267"/>
      <c r="P33" s="268"/>
      <c r="Q33" s="64"/>
      <c r="R33" s="64"/>
      <c r="S33" s="64"/>
      <c r="T33" s="64"/>
      <c r="U33" s="64"/>
      <c r="V33" s="64"/>
    </row>
    <row r="34" spans="1:23" x14ac:dyDescent="0.25">
      <c r="A34" s="83">
        <v>2</v>
      </c>
      <c r="B34" s="84" t="s">
        <v>80</v>
      </c>
      <c r="C34" s="84" t="s">
        <v>21</v>
      </c>
      <c r="D34" s="84" t="s">
        <v>82</v>
      </c>
      <c r="E34" s="84" t="s">
        <v>494</v>
      </c>
      <c r="F34" s="85">
        <v>2255.08</v>
      </c>
      <c r="G34" s="85" t="str">
        <f>IF(COUNTA(H34)=1,VLOOKUP(B34,'[1]CUSTOS VEICULO-MOTORISTA'!$A$2:$C$17,3,FALSE),"-")</f>
        <v>-</v>
      </c>
      <c r="H34" s="83"/>
      <c r="I34" s="86" t="s">
        <v>53</v>
      </c>
      <c r="J34" s="86" t="s">
        <v>22</v>
      </c>
      <c r="K34" s="87">
        <v>44588</v>
      </c>
      <c r="L34" s="88" t="str">
        <f ca="1">IFERROR(IF(K34="","DATA INVÁLIDA",IF(AND(TODAY()-K34&gt;=548,OR(B34="H",B34="H1.1")),"VENCIDA",IF(AND(TODAY()-K34&lt;548,OR(B34="H",B34="H1.1")),"EM DIA",IF(AND(TODAY()-K34&gt;=730,OR(B34="A",B34="A1.1",B34="A1",B34="A2",B34="A3",B34="B",B34="B1",B34="B1.1",B34="B2",B34="D2",B34="D2.1",B34="E3")),"VENCIDA",IF(AND(TODAY()-K34&lt;730,OR(B34="A",B34="A1.1",B34="A1",B34="A2",B34="A3",B34="B",B34="B1",B34="B1.1",B34="B2",B34="D2",B34="D2.1",B34="E3")),"EM DIA",IF(AND(TODAY()-K34&gt;=1095,OR(B34="D",B34="D1.1",B34="D1",B34="E",B34="E1",B34="E1.1",B34="E2")),"VENCIDA",IF(AND(TODAY()-K34&lt;1095,OR(B34="D",B34="D1.1",B34="D1",B34="E",B34="E1",B34="E1.1",B34="E2")),"EM DIA",IF(AND(TODAY()-K34&gt;=1460,B34="F2"),"VENCIDA",IF(AND(TODAY()-K34&lt;1460,B34="F2"),"EM DIA",IF(AND(TODAY()-K34&gt;=2555,OR(B34="F",B34="F1")),"VENCIDA",IF(AND(TODAY()-K34&lt;2555,OR(B34="F",B34="F1")),"EM DIA",IF(AND(TODAY()-K34&gt;=1825,OR(B34="G",B34="G0",B34="G1",B34="G1.1",B34="G1.2",B34="G1.3",B34="G1.4",B34="G1.5",B34="G1.7")),"VENCIDA",IF(AND(TODAY()-K34&lt;1825,OR(B34="G",B34="G0",B34="G1",B34="G1.1",B34="G1.2",B34="G1.3",B34="G1.4",B34="G1.5",B34="G1.7")),"EM DIA",""))))))))))))),"-")</f>
        <v>EM DIA</v>
      </c>
      <c r="M34" s="87">
        <f>IFERROR(IF(K34="","DATA INVÁLIDA",IF(OR(B34="H",B34="H1.1"),EDATE(K34,18),IF(OR(B34="A",B34="A1.1",B34="A1",B34="A2",B34="A3",B34="B",B34="B1",B34="B1.1",B34="B2",B34="D2",B34="D2.1",B34="E3"),EDATE(K34,24),IF(OR(B34="D",B34="D1.1",B34="D1",B34="E",B34="E1",B34="E1.1",B34="E2"),EDATE(K34,36),IF(B34="F2",EDATE(K34,48),IF(OR(B34="F",B34="F1"),EDATE(K34,84),IF(OR(B34="G",B34="G0",B34="G1",B34="G1.1",B34="G1.2",B34="G1.3",B34="G1.4",B34="G1.5",B34="G1.7"),EDATE(K34,60),""))))))),"-")</f>
        <v>45318</v>
      </c>
      <c r="N34" s="63"/>
      <c r="O34" s="267"/>
      <c r="P34" s="268"/>
      <c r="Q34" s="64"/>
      <c r="R34" s="64"/>
      <c r="S34" s="64"/>
      <c r="T34" s="64"/>
      <c r="U34" s="64"/>
      <c r="V34" s="64"/>
    </row>
    <row r="35" spans="1:23" s="228" customFormat="1" x14ac:dyDescent="0.25">
      <c r="A35" s="220">
        <v>3</v>
      </c>
      <c r="B35" s="221" t="s">
        <v>44</v>
      </c>
      <c r="C35" s="221" t="s">
        <v>142</v>
      </c>
      <c r="D35" s="221" t="s">
        <v>751</v>
      </c>
      <c r="E35" s="221" t="s">
        <v>522</v>
      </c>
      <c r="F35" s="222">
        <v>2709.09</v>
      </c>
      <c r="G35" s="222"/>
      <c r="H35" s="220"/>
      <c r="I35" s="223" t="s">
        <v>653</v>
      </c>
      <c r="J35" s="223" t="s">
        <v>110</v>
      </c>
      <c r="K35" s="224">
        <v>45124</v>
      </c>
      <c r="L35" s="225" t="s">
        <v>253</v>
      </c>
      <c r="M35" s="224">
        <v>45855</v>
      </c>
      <c r="N35" s="226"/>
      <c r="O35" s="229"/>
      <c r="P35" s="226"/>
      <c r="Q35" s="227"/>
      <c r="R35" s="227"/>
      <c r="S35" s="227"/>
      <c r="T35" s="227"/>
      <c r="U35" s="227"/>
      <c r="V35" s="227"/>
    </row>
    <row r="36" spans="1:23" x14ac:dyDescent="0.25">
      <c r="A36" s="83">
        <v>4</v>
      </c>
      <c r="B36" s="84" t="s">
        <v>80</v>
      </c>
      <c r="C36" s="84" t="s">
        <v>21</v>
      </c>
      <c r="D36" s="84" t="s">
        <v>657</v>
      </c>
      <c r="E36" s="84" t="s">
        <v>32</v>
      </c>
      <c r="F36" s="85">
        <v>2255.08</v>
      </c>
      <c r="G36" s="85"/>
      <c r="H36" s="83"/>
      <c r="I36" s="86" t="s">
        <v>114</v>
      </c>
      <c r="J36" s="86" t="s">
        <v>22</v>
      </c>
      <c r="K36" s="87">
        <v>44957</v>
      </c>
      <c r="L36" s="88"/>
      <c r="M36" s="87">
        <v>45318</v>
      </c>
      <c r="N36" s="63"/>
      <c r="O36" s="89"/>
      <c r="P36" s="63"/>
      <c r="Q36" s="64"/>
      <c r="R36" s="64"/>
      <c r="S36" s="64"/>
      <c r="T36" s="64"/>
      <c r="U36" s="64"/>
      <c r="V36" s="64"/>
    </row>
    <row r="37" spans="1:23" x14ac:dyDescent="0.25">
      <c r="A37" s="83">
        <v>5</v>
      </c>
      <c r="B37" s="84" t="s">
        <v>37</v>
      </c>
      <c r="C37" s="84" t="s">
        <v>38</v>
      </c>
      <c r="D37" s="84" t="s">
        <v>83</v>
      </c>
      <c r="E37" s="84" t="s">
        <v>195</v>
      </c>
      <c r="F37" s="85">
        <v>8500</v>
      </c>
      <c r="G37" s="85" t="str">
        <f>IF(COUNTA(H37)=1,VLOOKUP(B37,'[1]CUSTOS VEICULO-MOTORISTA'!$A$2:$C$17,3,FALSE),"-")</f>
        <v>-</v>
      </c>
      <c r="H37" s="83"/>
      <c r="I37" s="86" t="s">
        <v>84</v>
      </c>
      <c r="J37" s="86" t="s">
        <v>20</v>
      </c>
      <c r="K37" s="87">
        <v>43003</v>
      </c>
      <c r="L37" s="88" t="str">
        <f t="shared" ref="L37:L42" ca="1" si="2">IFERROR(IF(K37="","DATA INVÁLIDA",IF(AND(TODAY()-K37&gt;=548,OR(B37="H",B37="H1.1")),"VENCIDA",IF(AND(TODAY()-K37&lt;548,OR(B37="H",B37="H1.1")),"EM DIA",IF(AND(TODAY()-K37&gt;=730,OR(B37="A",B37="A1.1",B37="A1",B37="A2",B37="A3",B37="B",B37="B1",B37="B1.1",B37="B2",B37="D2",B37="D2.1",B37="E3")),"VENCIDA",IF(AND(TODAY()-K37&lt;730,OR(B37="A",B37="A1.1",B37="A1",B37="A2",B37="A3",B37="B",B37="B1",B37="B1.1",B37="B2",B37="D2",B37="D2.1",B37="E3")),"EM DIA",IF(AND(TODAY()-K37&gt;=1095,OR(B37="D",B37="D1.1",B37="D1",B37="E",B37="E1",B37="E1.1",B37="E2")),"VENCIDA",IF(AND(TODAY()-K37&lt;1095,OR(B37="D",B37="D1.1",B37="D1",B37="E",B37="E1",B37="E1.1",B37="E2")),"EM DIA",IF(AND(TODAY()-K37&gt;=1460,B37="F2"),"VENCIDA",IF(AND(TODAY()-K37&lt;1460,B37="F2"),"EM DIA",IF(AND(TODAY()-K37&gt;=2555,OR(B37="F",B37="F1")),"VENCIDA",IF(AND(TODAY()-K37&lt;2555,OR(B37="F",B37="F1")),"EM DIA",IF(AND(TODAY()-K37&gt;=1825,OR(B37="G",B37="G0",B37="G1",B37="G1.1",B37="G1.2",B37="G1.3",B37="G1.4",B37="G1.5",B37="G1.7")),"VENCIDA",IF(AND(TODAY()-K37&lt;1825,OR(B37="G",B37="G0",B37="G1",B37="G1.1",B37="G1.2",B37="G1.3",B37="G1.4",B37="G1.5",B37="G1.7")),"EM DIA",""))))))))))))),"-")</f>
        <v>VENCIDA</v>
      </c>
      <c r="M37" s="87">
        <f t="shared" ref="M37:M42" si="3">IFERROR(IF(K37="","DATA INVÁLIDA",IF(OR(B37="H",B37="H1.1"),EDATE(K37,18),IF(OR(B37="A",B37="A1.1",B37="A1",B37="A2",B37="A3",B37="B",B37="B1",B37="B1.1",B37="B2",B37="D2",B37="D2.1",B37="E3"),EDATE(K37,24),IF(OR(B37="D",B37="D1.1",B37="D1",B37="E",B37="E1",B37="E1.1",B37="E2"),EDATE(K37,36),IF(B37="F2",EDATE(K37,48),IF(OR(B37="F",B37="F1"),EDATE(K37,84),IF(OR(B37="G",B37="G0",B37="G1",B37="G1.1",B37="G1.2",B37="G1.3",B37="G1.4",B37="G1.5",B37="G1.7"),EDATE(K37,60),""))))))),"-")</f>
        <v>44099</v>
      </c>
      <c r="N37" s="63"/>
      <c r="O37" s="267"/>
      <c r="P37" s="268"/>
      <c r="Q37" s="64"/>
      <c r="R37" s="64"/>
      <c r="S37" s="64"/>
      <c r="T37" s="64"/>
      <c r="U37" s="64"/>
      <c r="V37" s="64"/>
    </row>
    <row r="38" spans="1:23" ht="19.5" customHeight="1" x14ac:dyDescent="0.25">
      <c r="A38" s="83">
        <v>6</v>
      </c>
      <c r="B38" s="84" t="s">
        <v>14</v>
      </c>
      <c r="C38" s="84" t="s">
        <v>21</v>
      </c>
      <c r="D38" s="84" t="s">
        <v>85</v>
      </c>
      <c r="E38" s="84" t="s">
        <v>86</v>
      </c>
      <c r="F38" s="85">
        <v>2255.08</v>
      </c>
      <c r="G38" s="85">
        <v>3522.39</v>
      </c>
      <c r="H38" s="98" t="s">
        <v>87</v>
      </c>
      <c r="I38" s="86" t="s">
        <v>53</v>
      </c>
      <c r="J38" s="86" t="s">
        <v>22</v>
      </c>
      <c r="K38" s="87">
        <v>43669</v>
      </c>
      <c r="L38" s="88" t="str">
        <f t="shared" ca="1" si="2"/>
        <v>VENCIDA</v>
      </c>
      <c r="M38" s="87">
        <f t="shared" si="3"/>
        <v>44400</v>
      </c>
      <c r="N38" s="63"/>
      <c r="O38" s="267"/>
      <c r="P38" s="268"/>
      <c r="Q38" s="64"/>
      <c r="R38" s="64"/>
      <c r="S38" s="64"/>
      <c r="T38" s="64"/>
      <c r="U38" s="64"/>
      <c r="V38" s="64"/>
    </row>
    <row r="39" spans="1:23" ht="19.5" customHeight="1" x14ac:dyDescent="0.25">
      <c r="A39" s="83">
        <v>7</v>
      </c>
      <c r="B39" s="84" t="s">
        <v>680</v>
      </c>
      <c r="C39" s="84" t="s">
        <v>609</v>
      </c>
      <c r="D39" s="84" t="s">
        <v>727</v>
      </c>
      <c r="E39" s="84" t="s">
        <v>77</v>
      </c>
      <c r="F39" s="85">
        <v>3502.97</v>
      </c>
      <c r="G39" s="85">
        <v>3522.39</v>
      </c>
      <c r="H39" s="98" t="s">
        <v>678</v>
      </c>
      <c r="I39" s="86" t="s">
        <v>728</v>
      </c>
      <c r="J39" s="86" t="s">
        <v>22</v>
      </c>
      <c r="K39" s="87">
        <v>45063</v>
      </c>
      <c r="L39" s="88" t="str">
        <f t="shared" ca="1" si="2"/>
        <v>EM DIA</v>
      </c>
      <c r="M39" s="87">
        <f t="shared" si="3"/>
        <v>45794</v>
      </c>
      <c r="N39" s="63"/>
      <c r="O39" s="89"/>
      <c r="P39" s="63"/>
      <c r="Q39" s="64"/>
      <c r="R39" s="64"/>
      <c r="S39" s="64"/>
      <c r="T39" s="64"/>
      <c r="U39" s="64"/>
      <c r="V39" s="64"/>
    </row>
    <row r="40" spans="1:23" x14ac:dyDescent="0.25">
      <c r="A40" s="83">
        <v>8</v>
      </c>
      <c r="B40" s="84" t="s">
        <v>80</v>
      </c>
      <c r="C40" s="84" t="s">
        <v>21</v>
      </c>
      <c r="D40" s="84" t="s">
        <v>89</v>
      </c>
      <c r="E40" s="90" t="s">
        <v>522</v>
      </c>
      <c r="F40" s="85">
        <v>2255.08</v>
      </c>
      <c r="G40" s="85" t="str">
        <f>IF(COUNTA(H40)=1,VLOOKUP(B40,'[1]CUSTOS VEICULO-MOTORISTA'!$A$2:$C$17,3,FALSE),"-")</f>
        <v>-</v>
      </c>
      <c r="H40" s="83"/>
      <c r="I40" s="86" t="s">
        <v>41</v>
      </c>
      <c r="J40" s="86" t="s">
        <v>22</v>
      </c>
      <c r="K40" s="87">
        <v>43299</v>
      </c>
      <c r="L40" s="88" t="str">
        <f t="shared" ca="1" si="2"/>
        <v>VENCIDA</v>
      </c>
      <c r="M40" s="87">
        <f t="shared" si="3"/>
        <v>44030</v>
      </c>
      <c r="N40" s="63"/>
      <c r="O40" s="267"/>
      <c r="P40" s="268"/>
      <c r="Q40" s="64"/>
      <c r="R40" s="64"/>
      <c r="S40" s="64"/>
      <c r="T40" s="64"/>
      <c r="U40" s="64"/>
      <c r="V40" s="64"/>
    </row>
    <row r="41" spans="1:23" x14ac:dyDescent="0.25">
      <c r="A41" s="83">
        <v>9</v>
      </c>
      <c r="B41" s="84" t="s">
        <v>80</v>
      </c>
      <c r="C41" s="84" t="s">
        <v>21</v>
      </c>
      <c r="D41" s="84" t="s">
        <v>663</v>
      </c>
      <c r="E41" s="90" t="s">
        <v>489</v>
      </c>
      <c r="F41" s="85">
        <v>2255.08</v>
      </c>
      <c r="G41" s="85" t="str">
        <f>IF(COUNTA(H41)=1,VLOOKUP(B41,'[1]CUSTOS VEICULO-MOTORISTA'!$A$2:$C$17,3,FALSE),"-")</f>
        <v>-</v>
      </c>
      <c r="H41" s="86"/>
      <c r="I41" s="86" t="s">
        <v>91</v>
      </c>
      <c r="J41" s="86" t="s">
        <v>22</v>
      </c>
      <c r="K41" s="87">
        <v>43171</v>
      </c>
      <c r="L41" s="88" t="str">
        <f t="shared" ca="1" si="2"/>
        <v>VENCIDA</v>
      </c>
      <c r="M41" s="87">
        <f t="shared" si="3"/>
        <v>43902</v>
      </c>
      <c r="N41" s="63"/>
      <c r="O41" s="64"/>
      <c r="P41" s="64"/>
      <c r="Q41" s="64"/>
      <c r="R41" s="64"/>
      <c r="S41" s="64"/>
      <c r="T41" s="64"/>
      <c r="U41" s="64"/>
      <c r="V41" s="64"/>
    </row>
    <row r="42" spans="1:23" x14ac:dyDescent="0.25">
      <c r="A42" s="83">
        <v>10</v>
      </c>
      <c r="B42" s="84" t="s">
        <v>29</v>
      </c>
      <c r="C42" s="84" t="s">
        <v>30</v>
      </c>
      <c r="D42" s="84" t="s">
        <v>759</v>
      </c>
      <c r="E42" s="90" t="s">
        <v>195</v>
      </c>
      <c r="F42" s="85">
        <v>1112</v>
      </c>
      <c r="G42" s="85"/>
      <c r="H42" s="83"/>
      <c r="I42" s="86" t="s">
        <v>118</v>
      </c>
      <c r="J42" s="86" t="s">
        <v>95</v>
      </c>
      <c r="K42" s="87">
        <v>45162</v>
      </c>
      <c r="L42" s="88" t="str">
        <f t="shared" ca="1" si="2"/>
        <v>EM DIA</v>
      </c>
      <c r="M42" s="87">
        <f t="shared" si="3"/>
        <v>45712</v>
      </c>
      <c r="N42" s="63"/>
      <c r="O42" s="64"/>
      <c r="P42" s="64"/>
      <c r="Q42" s="64"/>
      <c r="R42" s="64"/>
      <c r="S42" s="64"/>
      <c r="T42" s="64"/>
      <c r="U42" s="64"/>
      <c r="V42" s="64"/>
    </row>
    <row r="43" spans="1:23" x14ac:dyDescent="0.25">
      <c r="A43" s="257" t="s">
        <v>73</v>
      </c>
      <c r="B43" s="257"/>
      <c r="C43" s="257"/>
      <c r="D43" s="257"/>
      <c r="E43" s="257"/>
      <c r="F43" s="91">
        <f>SUM(F33:F42)</f>
        <v>29354.540000000008</v>
      </c>
      <c r="G43" s="99">
        <f>SUM(G33:G42)</f>
        <v>7044.78</v>
      </c>
      <c r="H43" s="93"/>
      <c r="I43" s="94"/>
      <c r="J43" s="94"/>
      <c r="K43" s="95"/>
      <c r="L43" s="96"/>
      <c r="M43" s="97"/>
      <c r="N43" s="63"/>
      <c r="O43" s="64"/>
      <c r="P43" s="64"/>
      <c r="Q43" s="64"/>
      <c r="R43" s="64"/>
      <c r="S43" s="64"/>
      <c r="T43" s="64"/>
      <c r="U43" s="64"/>
      <c r="V43" s="64"/>
    </row>
    <row r="44" spans="1:23" x14ac:dyDescent="0.25">
      <c r="A44" s="257" t="s">
        <v>74</v>
      </c>
      <c r="B44" s="257"/>
      <c r="C44" s="257"/>
      <c r="D44" s="257"/>
      <c r="E44" s="257"/>
      <c r="F44" s="260">
        <f>(F43+G43)</f>
        <v>36399.320000000007</v>
      </c>
      <c r="G44" s="260"/>
      <c r="H44" s="260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58" t="s">
        <v>93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72" t="s">
        <v>6</v>
      </c>
      <c r="G46" s="68" t="s">
        <v>7</v>
      </c>
      <c r="H46" s="68" t="s">
        <v>8</v>
      </c>
      <c r="I46" s="72" t="s">
        <v>9</v>
      </c>
      <c r="J46" s="72" t="s">
        <v>10</v>
      </c>
      <c r="K46" s="73" t="s">
        <v>11</v>
      </c>
      <c r="L46" s="68" t="s">
        <v>12</v>
      </c>
      <c r="M46" s="74" t="s">
        <v>13</v>
      </c>
      <c r="N46" s="63"/>
      <c r="O46" s="64"/>
      <c r="P46" s="64"/>
      <c r="Q46" s="64"/>
      <c r="R46" s="64"/>
      <c r="S46" s="64"/>
      <c r="T46" s="64"/>
      <c r="U46" s="64"/>
      <c r="V46" s="64"/>
    </row>
    <row r="47" spans="1:23" x14ac:dyDescent="0.25">
      <c r="A47" s="83">
        <v>1</v>
      </c>
      <c r="B47" s="84" t="s">
        <v>55</v>
      </c>
      <c r="C47" s="84" t="s">
        <v>56</v>
      </c>
      <c r="D47" s="84" t="s">
        <v>96</v>
      </c>
      <c r="E47" s="90" t="s">
        <v>97</v>
      </c>
      <c r="F47" s="85">
        <v>4014.33</v>
      </c>
      <c r="G47" s="85">
        <v>3522.39</v>
      </c>
      <c r="H47" s="83" t="s">
        <v>98</v>
      </c>
      <c r="I47" s="86" t="s">
        <v>53</v>
      </c>
      <c r="J47" s="86" t="s">
        <v>20</v>
      </c>
      <c r="K47" s="87">
        <v>43768</v>
      </c>
      <c r="L47" s="88" t="str">
        <f t="shared" ref="L47:L59" ca="1" si="4">IFERROR(IF(K47="","DATA INVÁLIDA",IF(AND(TODAY()-K47&gt;=548,OR(B47="H",B47="H1.1")),"VENCIDA",IF(AND(TODAY()-K47&lt;548,OR(B47="H",B47="H1.1")),"EM DIA",IF(AND(TODAY()-K47&gt;=730,OR(B47="A",B47="A1.1",B47="A1",B47="A2",B47="A3",B47="B",B47="B1",B47="B1.1",B47="B2",B47="D2",B47="D2.1",B47="E3")),"VENCIDA",IF(AND(TODAY()-K47&lt;730,OR(B47="A",B47="A1.1",B47="A1",B47="A2",B47="A3",B47="B",B47="B1",B47="B1.1",B47="B2",B47="D2",B47="D2.1",B47="E3")),"EM DIA",IF(AND(TODAY()-K47&gt;=1095,OR(B47="D",B47="D1.1",B47="D1",B47="E",B47="E1",B47="E1.1",B47="E2")),"VENCIDA",IF(AND(TODAY()-K47&lt;1095,OR(B47="D",B47="D1.1",B47="D1",B47="E",B47="E1",B47="E1.1",B47="E2")),"EM DIA",IF(AND(TODAY()-K47&gt;=1460,B47="F2"),"VENCIDA",IF(AND(TODAY()-K47&lt;1460,B47="F2"),"EM DIA",IF(AND(TODAY()-K47&gt;=2555,OR(B47="F",B47="F1")),"VENCIDA",IF(AND(TODAY()-K47&lt;2555,OR(B47="F",B47="F1")),"EM DIA",IF(AND(TODAY()-K47&gt;=1825,OR(B47="G",B47="G0",B47="G1",B47="G1.1",B47="G1.2",B47="G1.3",B47="G1.4",B47="G1.5",B47="G1.7")),"VENCIDA",IF(AND(TODAY()-K47&lt;1825,OR(B47="G",B47="G0",B47="G1",B47="G1.1",B47="G1.2",B47="G1.3",B47="G1.4",B47="G1.5",B47="G1.7")),"EM DIA",""))))))))))))),"-")</f>
        <v>VENCIDA</v>
      </c>
      <c r="M47" s="87">
        <f t="shared" ref="M47:M59" si="5">IFERROR(IF(K47="","DATA INVÁLIDA",IF(OR(B47="H",B47="H1.1"),EDATE(K47,18),IF(OR(B47="A",B47="A1.1",B47="A1",B47="A2",B47="A3",B47="B",B47="B1",B47="B1.1",B47="B2",B47="D2",B47="D2.1",B47="E3"),EDATE(K47,24),IF(OR(B47="D",B47="D1.1",B47="D1",B47="E",B47="E1",B47="E1.1",B47="E2"),EDATE(K47,36),IF(B47="F2",EDATE(K47,48),IF(OR(B47="F",B47="F1"),EDATE(K47,84),IF(OR(B47="G",B47="G0",B47="G1",B47="G1.1",B47="G1.2",B47="G1.3",B47="G1.4",B47="G1.5",B47="G1.7"),EDATE(K47,60),""))))))),"-")</f>
        <v>44499</v>
      </c>
      <c r="N47" s="63"/>
      <c r="O47" s="64"/>
      <c r="P47" s="64"/>
      <c r="Q47" s="64"/>
      <c r="R47" s="64"/>
      <c r="S47" s="64"/>
      <c r="T47" s="64"/>
      <c r="U47" s="64"/>
      <c r="V47" s="64"/>
    </row>
    <row r="48" spans="1:23" x14ac:dyDescent="0.25">
      <c r="A48" s="83">
        <v>2</v>
      </c>
      <c r="B48" s="84" t="s">
        <v>55</v>
      </c>
      <c r="C48" s="84" t="s">
        <v>56</v>
      </c>
      <c r="D48" s="84" t="s">
        <v>99</v>
      </c>
      <c r="E48" s="90" t="s">
        <v>97</v>
      </c>
      <c r="F48" s="85">
        <v>4014.33</v>
      </c>
      <c r="G48" s="85">
        <v>3522.39</v>
      </c>
      <c r="H48" s="83" t="s">
        <v>100</v>
      </c>
      <c r="I48" s="86" t="s">
        <v>43</v>
      </c>
      <c r="J48" s="86" t="s">
        <v>22</v>
      </c>
      <c r="K48" s="87">
        <v>43504</v>
      </c>
      <c r="L48" s="88" t="str">
        <f t="shared" ca="1" si="4"/>
        <v>VENCIDA</v>
      </c>
      <c r="M48" s="87">
        <f t="shared" si="5"/>
        <v>44235</v>
      </c>
      <c r="N48" s="63"/>
      <c r="O48" s="64"/>
      <c r="P48" s="64"/>
      <c r="Q48" s="64"/>
      <c r="R48" s="64"/>
      <c r="S48" s="64"/>
      <c r="T48" s="64"/>
      <c r="U48" s="64"/>
      <c r="V48" s="64"/>
    </row>
    <row r="49" spans="1:23" x14ac:dyDescent="0.25">
      <c r="A49" s="83">
        <v>3</v>
      </c>
      <c r="B49" s="84" t="s">
        <v>14</v>
      </c>
      <c r="C49" s="84" t="s">
        <v>21</v>
      </c>
      <c r="D49" s="84" t="s">
        <v>102</v>
      </c>
      <c r="E49" s="84" t="s">
        <v>190</v>
      </c>
      <c r="F49" s="85">
        <v>2255.08</v>
      </c>
      <c r="G49" s="85" t="str">
        <f>IF(COUNTA(H49)=1,VLOOKUP(B49,'[1]CUSTOS VEICULO-MOTORISTA'!$A$2:$C$17,3,FALSE),"-")</f>
        <v>-</v>
      </c>
      <c r="H49" s="83"/>
      <c r="I49" s="86" t="s">
        <v>41</v>
      </c>
      <c r="J49" s="86" t="s">
        <v>22</v>
      </c>
      <c r="K49" s="87">
        <v>43508</v>
      </c>
      <c r="L49" s="88" t="str">
        <f t="shared" ca="1" si="4"/>
        <v>VENCIDA</v>
      </c>
      <c r="M49" s="87">
        <f t="shared" si="5"/>
        <v>44239</v>
      </c>
      <c r="N49" s="63"/>
      <c r="O49" s="64"/>
      <c r="P49" s="64"/>
      <c r="Q49" s="64"/>
      <c r="R49" s="64"/>
      <c r="S49" s="64"/>
      <c r="T49" s="64"/>
      <c r="U49" s="64"/>
      <c r="V49" s="64"/>
    </row>
    <row r="50" spans="1:23" x14ac:dyDescent="0.25">
      <c r="A50" s="83">
        <v>4</v>
      </c>
      <c r="B50" s="84" t="s">
        <v>14</v>
      </c>
      <c r="C50" s="84" t="s">
        <v>21</v>
      </c>
      <c r="D50" s="84" t="s">
        <v>103</v>
      </c>
      <c r="E50" s="84" t="s">
        <v>522</v>
      </c>
      <c r="F50" s="85">
        <v>2255.08</v>
      </c>
      <c r="G50" s="85" t="str">
        <f>IF(COUNTA(H50)=1,VLOOKUP(B50,'[1]CUSTOS VEICULO-MOTORISTA'!$A$2:$C$17,3,FALSE),"-")</f>
        <v>-</v>
      </c>
      <c r="H50" s="83"/>
      <c r="I50" s="86" t="s">
        <v>41</v>
      </c>
      <c r="J50" s="86" t="s">
        <v>22</v>
      </c>
      <c r="K50" s="87">
        <v>43488</v>
      </c>
      <c r="L50" s="88" t="str">
        <f t="shared" ca="1" si="4"/>
        <v>VENCIDA</v>
      </c>
      <c r="M50" s="87">
        <f t="shared" si="5"/>
        <v>44219</v>
      </c>
      <c r="N50" s="63"/>
      <c r="O50" s="64"/>
      <c r="P50" s="64"/>
      <c r="Q50" s="64"/>
      <c r="R50" s="64"/>
      <c r="S50" s="64"/>
      <c r="T50" s="64"/>
      <c r="U50" s="64"/>
      <c r="V50" s="64"/>
    </row>
    <row r="51" spans="1:23" x14ac:dyDescent="0.25">
      <c r="A51" s="83">
        <v>5</v>
      </c>
      <c r="B51" s="84" t="s">
        <v>55</v>
      </c>
      <c r="C51" s="84" t="s">
        <v>56</v>
      </c>
      <c r="D51" s="84" t="s">
        <v>104</v>
      </c>
      <c r="E51" s="84" t="s">
        <v>522</v>
      </c>
      <c r="F51" s="85">
        <v>4014.33</v>
      </c>
      <c r="G51" s="85" t="str">
        <f>IF(COUNTA(H51)=1,VLOOKUP(B51,'[1]CUSTOS VEICULO-MOTORISTA'!$A$2:$C$17,3,FALSE),"-")</f>
        <v>-</v>
      </c>
      <c r="H51" s="83"/>
      <c r="I51" s="86" t="s">
        <v>19</v>
      </c>
      <c r="J51" s="86" t="s">
        <v>22</v>
      </c>
      <c r="K51" s="87">
        <v>43263</v>
      </c>
      <c r="L51" s="88" t="str">
        <f t="shared" ca="1" si="4"/>
        <v>VENCIDA</v>
      </c>
      <c r="M51" s="87">
        <f t="shared" si="5"/>
        <v>43994</v>
      </c>
      <c r="N51" s="63"/>
      <c r="O51" s="64"/>
      <c r="P51" s="64"/>
      <c r="Q51" s="64"/>
      <c r="R51" s="64"/>
      <c r="S51" s="64"/>
      <c r="T51" s="64"/>
      <c r="U51" s="64"/>
      <c r="V51" s="64"/>
    </row>
    <row r="52" spans="1:23" x14ac:dyDescent="0.25">
      <c r="A52" s="83">
        <v>6</v>
      </c>
      <c r="B52" s="84" t="s">
        <v>55</v>
      </c>
      <c r="C52" s="84" t="s">
        <v>56</v>
      </c>
      <c r="D52" s="84" t="s">
        <v>105</v>
      </c>
      <c r="E52" s="84" t="s">
        <v>522</v>
      </c>
      <c r="F52" s="85">
        <v>4014.33</v>
      </c>
      <c r="G52" s="85" t="str">
        <f>IF(COUNTA(H52)=1,VLOOKUP(B52,'[1]CUSTOS VEICULO-MOTORISTA'!$A$2:$C$17,3,FALSE),"-")</f>
        <v>-</v>
      </c>
      <c r="H52" s="83"/>
      <c r="I52" s="86" t="s">
        <v>91</v>
      </c>
      <c r="J52" s="86" t="s">
        <v>22</v>
      </c>
      <c r="K52" s="87">
        <v>43124</v>
      </c>
      <c r="L52" s="88" t="str">
        <f t="shared" ca="1" si="4"/>
        <v>VENCIDA</v>
      </c>
      <c r="M52" s="87">
        <f t="shared" si="5"/>
        <v>43854</v>
      </c>
      <c r="N52" s="63"/>
      <c r="O52" s="64"/>
      <c r="P52" s="64"/>
      <c r="Q52" s="64"/>
      <c r="R52" s="64"/>
      <c r="S52" s="64"/>
      <c r="T52" s="64"/>
      <c r="U52" s="64"/>
      <c r="V52" s="64"/>
    </row>
    <row r="53" spans="1:23" x14ac:dyDescent="0.25">
      <c r="A53" s="83">
        <v>7</v>
      </c>
      <c r="B53" s="84" t="s">
        <v>55</v>
      </c>
      <c r="C53" s="84" t="s">
        <v>56</v>
      </c>
      <c r="D53" s="84" t="s">
        <v>106</v>
      </c>
      <c r="E53" s="84" t="s">
        <v>195</v>
      </c>
      <c r="F53" s="85">
        <v>4014.33</v>
      </c>
      <c r="G53" s="85" t="str">
        <f>IF(COUNTA(H53)=1,VLOOKUP(B53,'[1]CUSTOS VEICULO-MOTORISTA'!$A$2:$C$17,3,FALSE),"-")</f>
        <v>-</v>
      </c>
      <c r="H53" s="83"/>
      <c r="I53" s="86" t="s">
        <v>41</v>
      </c>
      <c r="J53" s="86" t="s">
        <v>22</v>
      </c>
      <c r="K53" s="87">
        <v>43475</v>
      </c>
      <c r="L53" s="88" t="str">
        <f t="shared" ca="1" si="4"/>
        <v>VENCIDA</v>
      </c>
      <c r="M53" s="87">
        <f t="shared" si="5"/>
        <v>44206</v>
      </c>
      <c r="N53" s="63"/>
      <c r="O53" s="64"/>
      <c r="P53" s="64"/>
      <c r="Q53" s="64"/>
      <c r="R53" s="64"/>
      <c r="S53" s="64"/>
      <c r="T53" s="64"/>
      <c r="U53" s="64"/>
      <c r="V53" s="64"/>
    </row>
    <row r="54" spans="1:23" x14ac:dyDescent="0.25">
      <c r="A54" s="83">
        <v>8</v>
      </c>
      <c r="B54" s="84" t="s">
        <v>55</v>
      </c>
      <c r="C54" s="84" t="s">
        <v>56</v>
      </c>
      <c r="D54" s="84" t="s">
        <v>107</v>
      </c>
      <c r="E54" s="84" t="s">
        <v>195</v>
      </c>
      <c r="F54" s="85">
        <v>4014.33</v>
      </c>
      <c r="G54" s="85" t="str">
        <f>IF(COUNTA(H54)=1,VLOOKUP(B54,'[1]CUSTOS VEICULO-MOTORISTA'!$A$2:$C$17,3,FALSE),"-")</f>
        <v>-</v>
      </c>
      <c r="H54" s="83"/>
      <c r="I54" s="86" t="s">
        <v>41</v>
      </c>
      <c r="J54" s="86" t="s">
        <v>22</v>
      </c>
      <c r="K54" s="87">
        <v>43474</v>
      </c>
      <c r="L54" s="88" t="str">
        <f t="shared" ca="1" si="4"/>
        <v>VENCIDA</v>
      </c>
      <c r="M54" s="87">
        <f t="shared" si="5"/>
        <v>44205</v>
      </c>
      <c r="N54" s="63"/>
      <c r="O54" s="64"/>
      <c r="P54" s="64"/>
      <c r="Q54" s="64"/>
      <c r="R54" s="64"/>
      <c r="S54" s="64"/>
      <c r="T54" s="64"/>
      <c r="U54" s="64"/>
      <c r="V54" s="64"/>
    </row>
    <row r="55" spans="1:23" x14ac:dyDescent="0.25">
      <c r="A55" s="83">
        <v>9</v>
      </c>
      <c r="B55" s="84" t="s">
        <v>14</v>
      </c>
      <c r="C55" s="84" t="s">
        <v>21</v>
      </c>
      <c r="D55" s="84" t="s">
        <v>109</v>
      </c>
      <c r="E55" s="84" t="s">
        <v>499</v>
      </c>
      <c r="F55" s="85">
        <v>2255.08</v>
      </c>
      <c r="G55" s="85" t="str">
        <f>IF(COUNTA(H55)=1,VLOOKUP(B55,'[1]CUSTOS VEICULO-MOTORISTA'!$A$2:$C$17,3,FALSE),"-")</f>
        <v>-</v>
      </c>
      <c r="H55" s="83"/>
      <c r="I55" s="86" t="s">
        <v>41</v>
      </c>
      <c r="J55" s="86" t="s">
        <v>110</v>
      </c>
      <c r="K55" s="87">
        <v>43417</v>
      </c>
      <c r="L55" s="88" t="str">
        <f t="shared" ca="1" si="4"/>
        <v>VENCIDA</v>
      </c>
      <c r="M55" s="87">
        <f t="shared" si="5"/>
        <v>44148</v>
      </c>
      <c r="N55" s="63"/>
      <c r="O55" s="64"/>
      <c r="P55" s="64"/>
      <c r="Q55" s="64"/>
      <c r="R55" s="64"/>
      <c r="S55" s="64"/>
      <c r="T55" s="64"/>
      <c r="U55" s="64"/>
      <c r="V55" s="64"/>
    </row>
    <row r="56" spans="1:23" x14ac:dyDescent="0.25">
      <c r="A56" s="83">
        <v>10</v>
      </c>
      <c r="B56" s="84" t="s">
        <v>14</v>
      </c>
      <c r="C56" s="84" t="s">
        <v>21</v>
      </c>
      <c r="D56" s="84" t="s">
        <v>111</v>
      </c>
      <c r="E56" s="84" t="s">
        <v>522</v>
      </c>
      <c r="F56" s="85">
        <v>2255.08</v>
      </c>
      <c r="G56" s="85" t="str">
        <f>IF(COUNTA(H56)=1,VLOOKUP(B56,'[1]CUSTOS VEICULO-MOTORISTA'!$A$2:$C$17,3,FALSE),"-")</f>
        <v>-</v>
      </c>
      <c r="H56" s="83"/>
      <c r="I56" s="86" t="s">
        <v>41</v>
      </c>
      <c r="J56" s="86" t="s">
        <v>22</v>
      </c>
      <c r="K56" s="87">
        <v>43504</v>
      </c>
      <c r="L56" s="88" t="str">
        <f t="shared" ca="1" si="4"/>
        <v>VENCIDA</v>
      </c>
      <c r="M56" s="87">
        <f t="shared" si="5"/>
        <v>44235</v>
      </c>
      <c r="N56" s="63"/>
      <c r="O56" s="64"/>
      <c r="P56" s="64"/>
      <c r="Q56" s="64"/>
      <c r="R56" s="64"/>
      <c r="S56" s="64"/>
      <c r="T56" s="64"/>
      <c r="U56" s="64"/>
      <c r="V56" s="64"/>
    </row>
    <row r="57" spans="1:23" x14ac:dyDescent="0.25">
      <c r="A57" s="83">
        <v>11</v>
      </c>
      <c r="B57" s="84" t="s">
        <v>55</v>
      </c>
      <c r="C57" s="84" t="s">
        <v>56</v>
      </c>
      <c r="D57" s="84" t="s">
        <v>604</v>
      </c>
      <c r="E57" s="84" t="s">
        <v>522</v>
      </c>
      <c r="F57" s="85">
        <v>4014.33</v>
      </c>
      <c r="G57" s="85" t="s">
        <v>17</v>
      </c>
      <c r="H57" s="83"/>
      <c r="I57" s="86" t="s">
        <v>53</v>
      </c>
      <c r="J57" s="86" t="s">
        <v>22</v>
      </c>
      <c r="K57" s="87">
        <v>44793</v>
      </c>
      <c r="L57" s="100" t="str">
        <f t="shared" ca="1" si="4"/>
        <v>EM DIA</v>
      </c>
      <c r="M57" s="87">
        <f t="shared" si="5"/>
        <v>45524</v>
      </c>
      <c r="N57" s="63"/>
      <c r="O57" s="64"/>
      <c r="P57" s="64"/>
      <c r="Q57" s="64"/>
      <c r="R57" s="64"/>
      <c r="S57" s="64"/>
      <c r="T57" s="64"/>
      <c r="U57" s="64"/>
      <c r="V57" s="64"/>
    </row>
    <row r="58" spans="1:23" x14ac:dyDescent="0.25">
      <c r="A58" s="83">
        <v>12</v>
      </c>
      <c r="B58" s="84" t="s">
        <v>14</v>
      </c>
      <c r="C58" s="84" t="s">
        <v>21</v>
      </c>
      <c r="D58" s="84" t="s">
        <v>112</v>
      </c>
      <c r="E58" s="84" t="s">
        <v>495</v>
      </c>
      <c r="F58" s="85">
        <v>2255.08</v>
      </c>
      <c r="G58" s="85" t="str">
        <f>IF(COUNTA(H58)=1,VLOOKUP(B58,'[1]CUSTOS VEICULO-MOTORISTA'!$A$2:$C$17,3,FALSE),"-")</f>
        <v>-</v>
      </c>
      <c r="H58" s="83"/>
      <c r="I58" s="86" t="s">
        <v>41</v>
      </c>
      <c r="J58" s="86" t="s">
        <v>22</v>
      </c>
      <c r="K58" s="87">
        <v>44034</v>
      </c>
      <c r="L58" s="88" t="str">
        <f t="shared" ca="1" si="4"/>
        <v>VENCIDA</v>
      </c>
      <c r="M58" s="87">
        <f t="shared" si="5"/>
        <v>44764</v>
      </c>
      <c r="N58" s="63"/>
      <c r="O58" s="64"/>
      <c r="P58" s="64"/>
      <c r="Q58" s="64"/>
      <c r="R58" s="64"/>
      <c r="S58" s="64"/>
      <c r="T58" s="64"/>
      <c r="U58" s="64"/>
      <c r="V58" s="64"/>
    </row>
    <row r="59" spans="1:23" x14ac:dyDescent="0.25">
      <c r="A59" s="83">
        <v>13</v>
      </c>
      <c r="B59" s="84" t="s">
        <v>29</v>
      </c>
      <c r="C59" s="84" t="s">
        <v>30</v>
      </c>
      <c r="D59" s="84" t="s">
        <v>113</v>
      </c>
      <c r="E59" s="84" t="s">
        <v>522</v>
      </c>
      <c r="F59" s="85">
        <v>1112</v>
      </c>
      <c r="G59" s="85" t="str">
        <f>IF(COUNTA(H59)=1,VLOOKUP(B59,'[1]CUSTOS VEICULO-MOTORISTA'!$A$2:$C$17,3,FALSE),"-")</f>
        <v>-</v>
      </c>
      <c r="H59" s="83"/>
      <c r="I59" s="86" t="s">
        <v>114</v>
      </c>
      <c r="J59" s="86" t="s">
        <v>95</v>
      </c>
      <c r="K59" s="87">
        <v>44795</v>
      </c>
      <c r="L59" s="88" t="str">
        <f t="shared" ca="1" si="4"/>
        <v>EM DIA</v>
      </c>
      <c r="M59" s="87">
        <f t="shared" si="5"/>
        <v>45344</v>
      </c>
      <c r="N59" s="63"/>
      <c r="O59" s="64"/>
      <c r="P59" s="64"/>
      <c r="Q59" s="64"/>
      <c r="R59" s="64"/>
      <c r="S59" s="64"/>
      <c r="T59" s="64"/>
      <c r="U59" s="64"/>
      <c r="V59" s="64"/>
    </row>
    <row r="60" spans="1:23" x14ac:dyDescent="0.25">
      <c r="A60" s="257" t="s">
        <v>73</v>
      </c>
      <c r="B60" s="257"/>
      <c r="C60" s="257"/>
      <c r="D60" s="257"/>
      <c r="E60" s="257"/>
      <c r="F60" s="91">
        <f>SUM(F47:F59)</f>
        <v>40487.710000000014</v>
      </c>
      <c r="G60" s="91">
        <f>SUM(G47:G59)</f>
        <v>7044.78</v>
      </c>
      <c r="H60" s="93"/>
      <c r="I60" s="94"/>
      <c r="J60" s="94"/>
      <c r="K60" s="95"/>
      <c r="L60" s="96"/>
      <c r="M60" s="97"/>
      <c r="N60" s="63"/>
      <c r="O60" s="64"/>
      <c r="P60" s="64"/>
      <c r="Q60" s="64"/>
      <c r="R60" s="64"/>
      <c r="S60" s="64"/>
      <c r="T60" s="64"/>
      <c r="U60" s="64"/>
      <c r="V60" s="64"/>
    </row>
    <row r="61" spans="1:23" x14ac:dyDescent="0.25">
      <c r="A61" s="257" t="s">
        <v>74</v>
      </c>
      <c r="B61" s="257"/>
      <c r="C61" s="257"/>
      <c r="D61" s="257"/>
      <c r="E61" s="257"/>
      <c r="F61" s="260">
        <f>SUM(F60,G60)</f>
        <v>47532.490000000013</v>
      </c>
      <c r="G61" s="260"/>
      <c r="H61" s="260"/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ht="21" x14ac:dyDescent="0.25">
      <c r="A62" s="261" t="s">
        <v>132</v>
      </c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56.25" x14ac:dyDescent="0.25">
      <c r="A63" s="147" t="s">
        <v>1</v>
      </c>
      <c r="B63" s="147" t="s">
        <v>2</v>
      </c>
      <c r="C63" s="147" t="s">
        <v>3</v>
      </c>
      <c r="D63" s="147" t="s">
        <v>4</v>
      </c>
      <c r="E63" s="147" t="s">
        <v>5</v>
      </c>
      <c r="F63" s="148" t="s">
        <v>6</v>
      </c>
      <c r="G63" s="147" t="s">
        <v>7</v>
      </c>
      <c r="H63" s="147" t="s">
        <v>8</v>
      </c>
      <c r="I63" s="148" t="s">
        <v>9</v>
      </c>
      <c r="J63" s="148" t="s">
        <v>10</v>
      </c>
      <c r="K63" s="149" t="s">
        <v>11</v>
      </c>
      <c r="L63" s="147" t="s">
        <v>12</v>
      </c>
      <c r="M63" s="150" t="s">
        <v>13</v>
      </c>
      <c r="N63" s="63"/>
      <c r="O63" s="64"/>
      <c r="P63" s="64"/>
      <c r="Q63" s="64"/>
      <c r="R63" s="64"/>
      <c r="S63" s="64"/>
      <c r="T63" s="64"/>
      <c r="U63" s="64"/>
      <c r="V63" s="64"/>
    </row>
    <row r="64" spans="1:23" x14ac:dyDescent="0.25">
      <c r="A64" s="83">
        <v>1</v>
      </c>
      <c r="B64" s="84" t="s">
        <v>37</v>
      </c>
      <c r="C64" s="84" t="s">
        <v>38</v>
      </c>
      <c r="D64" s="84" t="s">
        <v>133</v>
      </c>
      <c r="E64" s="84" t="s">
        <v>499</v>
      </c>
      <c r="F64" s="85">
        <v>8500</v>
      </c>
      <c r="G64" s="98" t="str">
        <f>IF(COUNTA(H64)=1,VLOOKUP(B64,'[1]CUSTOS VEICULO-MOTORISTA'!$A$2:$C$17,3,FALSE),"-")</f>
        <v>-</v>
      </c>
      <c r="H64" s="83"/>
      <c r="I64" s="86" t="s">
        <v>50</v>
      </c>
      <c r="J64" s="86" t="s">
        <v>22</v>
      </c>
      <c r="K64" s="87">
        <v>43895</v>
      </c>
      <c r="L64" s="88" t="str">
        <f ca="1">IFERROR(IF(K64="","DATA INVÁLIDA",IF(AND(TODAY()-K64&gt;=548,OR(B64="H",B64="H1.1")),"VENCIDA",IF(AND(TODAY()-K64&lt;548,OR(B64="H",B64="H1.1")),"EM DIA",IF(AND(TODAY()-K64&gt;=730,OR(B64="A",B64="A1.1",B64="A1",B64="A2",B64="A3",B64="B",B64="B1",B64="B1.1",B64="B2",B64="D2",B64="D2.1",B64="E3")),"VENCIDA",IF(AND(TODAY()-K64&lt;730,OR(B64="A",B64="A1.1",B64="A1",B64="A2",B64="A3",B64="B",B64="B1",B64="B1.1",B64="B2",B64="D2",B64="D2.1",B64="E3")),"EM DIA",IF(AND(TODAY()-K64&gt;=1095,OR(B64="D",B64="D1.1",B64="D1",B64="E",B64="E1",B64="E1.1",B64="E2")),"VENCIDA",IF(AND(TODAY()-K64&lt;1095,OR(B64="D",B64="D1.1",B64="D1",B64="E",B64="E1",B64="E1.1",B64="E2")),"EM DIA",IF(AND(TODAY()-K64&gt;=1460,B64="F2"),"VENCIDA",IF(AND(TODAY()-K64&lt;1460,B64="F2"),"EM DIA",IF(AND(TODAY()-K64&gt;=2555,OR(B64="F",B64="F1")),"VENCIDA",IF(AND(TODAY()-K64&lt;2555,OR(B64="F",B64="F1")),"EM DIA",IF(AND(TODAY()-K64&gt;=1825,OR(B64="G",B64="G0",B64="G1",B64="G1.1",B64="G1.2",B64="G1.3",B64="G1.4",B64="G1.5",B64="G1.7")),"VENCIDA",IF(AND(TODAY()-K64&lt;1825,OR(B64="G",B64="G0",B64="G1",B64="G1.1",B64="G1.2",B64="G1.3",B64="G1.4",B64="G1.5",B64="G1.7")),"EM DIA",""))))))))))))),"-")</f>
        <v>VENCIDA</v>
      </c>
      <c r="M64" s="87">
        <f>IFERROR(IF(K64="","DATA INVÁLIDA",IF(OR(B64="H",B64="H1.1"),EDATE(K64,18),IF(OR(B64="A",B64="A1.1",B64="A1",B64="A2",B64="A3",B64="B",B64="B1",B64="B1.1",B64="B2",B64="D2",B64="D2.1",B64="E3"),EDATE(K64,24),IF(OR(B64="D",B64="D1.1",B64="D1",B64="E",B64="E1",B64="E1.1",B64="E2"),EDATE(K64,36),IF(B64="F2",EDATE(K64,48),IF(OR(B64="F",B64="F1"),EDATE(K64,84),IF(OR(B64="G",B64="G0",B64="G1",B64="G1.1",B64="G1.2",B64="G1.3",B64="G1.4",B64="G1.5",B64="G1.7"),EDATE(K64,60),""))))))),"-")</f>
        <v>44990</v>
      </c>
      <c r="N64" s="63"/>
      <c r="O64" s="64"/>
      <c r="P64" s="64"/>
      <c r="Q64" s="64"/>
      <c r="R64" s="64"/>
      <c r="S64" s="64"/>
      <c r="T64" s="64"/>
      <c r="U64" s="64"/>
      <c r="V64" s="64"/>
    </row>
    <row r="65" spans="1:22" x14ac:dyDescent="0.25">
      <c r="A65" s="83">
        <v>2</v>
      </c>
      <c r="B65" s="84" t="s">
        <v>37</v>
      </c>
      <c r="C65" s="84" t="s">
        <v>38</v>
      </c>
      <c r="D65" s="84" t="s">
        <v>134</v>
      </c>
      <c r="E65" s="84" t="s">
        <v>499</v>
      </c>
      <c r="F65" s="85">
        <v>8500</v>
      </c>
      <c r="G65" s="98" t="str">
        <f>IF(COUNTA(H65)=1,VLOOKUP(B65,'[1]CUSTOS VEICULO-MOTORISTA'!$A$2:$C$17,3,FALSE),"-")</f>
        <v>-</v>
      </c>
      <c r="H65" s="83"/>
      <c r="I65" s="86" t="s">
        <v>43</v>
      </c>
      <c r="J65" s="86" t="s">
        <v>22</v>
      </c>
      <c r="K65" s="87">
        <v>43893</v>
      </c>
      <c r="L65" s="88" t="str">
        <f ca="1">IFERROR(IF(K65="","DATA INVÁLIDA",IF(AND(TODAY()-K65&gt;=548,OR(B65="H",B65="H1.1")),"VENCIDA",IF(AND(TODAY()-K65&lt;548,OR(B65="H",B65="H1.1")),"EM DIA",IF(AND(TODAY()-K65&gt;=730,OR(B65="A",B65="A1.1",B65="A1",B65="A2",B65="A3",B65="B",B65="B1",B65="B1.1",B65="B2",B65="D2",B65="D2.1",B65="E3")),"VENCIDA",IF(AND(TODAY()-K65&lt;730,OR(B65="A",B65="A1.1",B65="A1",B65="A2",B65="A3",B65="B",B65="B1",B65="B1.1",B65="B2",B65="D2",B65="D2.1",B65="E3")),"EM DIA",IF(AND(TODAY()-K65&gt;=1095,OR(B65="D",B65="D1.1",B65="D1",B65="E",B65="E1",B65="E1.1",B65="E2")),"VENCIDA",IF(AND(TODAY()-K65&lt;1095,OR(B65="D",B65="D1.1",B65="D1",B65="E",B65="E1",B65="E1.1",B65="E2")),"EM DIA",IF(AND(TODAY()-K65&gt;=1460,B65="F2"),"VENCIDA",IF(AND(TODAY()-K65&lt;1460,B65="F2"),"EM DIA",IF(AND(TODAY()-K65&gt;=2555,OR(B65="F",B65="F1")),"VENCIDA",IF(AND(TODAY()-K65&lt;2555,OR(B65="F",B65="F1")),"EM DIA",IF(AND(TODAY()-K65&gt;=1825,OR(B65="G",B65="G0",B65="G1",B65="G1.1",B65="G1.2",B65="G1.3",B65="G1.4",B65="G1.5",B65="G1.7")),"VENCIDA",IF(AND(TODAY()-K65&lt;1825,OR(B65="G",B65="G0",B65="G1",B65="G1.1",B65="G1.2",B65="G1.3",B65="G1.4",B65="G1.5",B65="G1.7")),"EM DIA",""))))))))))))),"-")</f>
        <v>VENCIDA</v>
      </c>
      <c r="M65" s="87">
        <f>IFERROR(IF(K65="","DATA INVÁLIDA",IF(OR(B65="H",B65="H1.1"),EDATE(K65,18),IF(OR(B65="A",B65="A1.1",B65="A1",B65="A2",B65="A3",B65="B",B65="B1",B65="B1.1",B65="B2",B65="D2",B65="D2.1",B65="E3"),EDATE(K65,24),IF(OR(B65="D",B65="D1.1",B65="D1",B65="E",B65="E1",B65="E1.1",B65="E2"),EDATE(K65,36),IF(B65="F2",EDATE(K65,48),IF(OR(B65="F",B65="F1"),EDATE(K65,84),IF(OR(B65="G",B65="G0",B65="G1",B65="G1.1",B65="G1.2",B65="G1.3",B65="G1.4",B65="G1.5",B65="G1.7"),EDATE(K65,60),""))))))),"-")</f>
        <v>44988</v>
      </c>
      <c r="N65" s="63"/>
      <c r="O65" s="64"/>
      <c r="P65" s="64"/>
      <c r="Q65" s="64"/>
      <c r="R65" s="64"/>
      <c r="S65" s="64"/>
      <c r="T65" s="64"/>
      <c r="U65" s="64"/>
      <c r="V65" s="64"/>
    </row>
    <row r="66" spans="1:22" x14ac:dyDescent="0.25">
      <c r="A66" s="83">
        <v>3</v>
      </c>
      <c r="B66" s="84" t="s">
        <v>14</v>
      </c>
      <c r="C66" s="84" t="s">
        <v>21</v>
      </c>
      <c r="D66" s="84" t="s">
        <v>136</v>
      </c>
      <c r="E66" s="84" t="s">
        <v>499</v>
      </c>
      <c r="F66" s="85">
        <v>2255.08</v>
      </c>
      <c r="G66" s="98" t="str">
        <f>IF(COUNTA(H66)=1,VLOOKUP(B66,'[1]CUSTOS VEICULO-MOTORISTA'!$A$2:$C$17,3,FALSE),"-")</f>
        <v>-</v>
      </c>
      <c r="H66" s="83"/>
      <c r="I66" s="86" t="s">
        <v>41</v>
      </c>
      <c r="J66" s="86" t="s">
        <v>22</v>
      </c>
      <c r="K66" s="87">
        <v>43517</v>
      </c>
      <c r="L66" s="88" t="str">
        <f ca="1">IFERROR(IF(K66="","DATA INVÁLIDA",IF(AND(TODAY()-K66&gt;=548,OR(B66="H",B66="H1.1")),"VENCIDA",IF(AND(TODAY()-K66&lt;548,OR(B66="H",B66="H1.1")),"EM DIA",IF(AND(TODAY()-K66&gt;=730,OR(B66="A",B66="A1.1",B66="A1",B66="A2",B66="A3",B66="B",B66="B1",B66="B1.1",B66="B2",B66="D2",B66="D2.1",B66="E3")),"VENCIDA",IF(AND(TODAY()-K66&lt;730,OR(B66="A",B66="A1.1",B66="A1",B66="A2",B66="A3",B66="B",B66="B1",B66="B1.1",B66="B2",B66="D2",B66="D2.1",B66="E3")),"EM DIA",IF(AND(TODAY()-K66&gt;=1095,OR(B66="D",B66="D1.1",B66="D1",B66="E",B66="E1",B66="E1.1",B66="E2")),"VENCIDA",IF(AND(TODAY()-K66&lt;1095,OR(B66="D",B66="D1.1",B66="D1",B66="E",B66="E1",B66="E1.1",B66="E2")),"EM DIA",IF(AND(TODAY()-K66&gt;=1460,B66="F2"),"VENCIDA",IF(AND(TODAY()-K66&lt;1460,B66="F2"),"EM DIA",IF(AND(TODAY()-K66&gt;=2555,OR(B66="F",B66="F1")),"VENCIDA",IF(AND(TODAY()-K66&lt;2555,OR(B66="F",B66="F1")),"EM DIA",IF(AND(TODAY()-K66&gt;=1825,OR(B66="G",B66="G0",B66="G1",B66="G1.1",B66="G1.2",B66="G1.3",B66="G1.4",B66="G1.5",B66="G1.7")),"VENCIDA",IF(AND(TODAY()-K66&lt;1825,OR(B66="G",B66="G0",B66="G1",B66="G1.1",B66="G1.2",B66="G1.3",B66="G1.4",B66="G1.5",B66="G1.7")),"EM DIA",""))))))))))))),"-")</f>
        <v>VENCIDA</v>
      </c>
      <c r="M66" s="87">
        <f>IFERROR(IF(K66="","DATA INVÁLIDA",IF(OR(B66="H",B66="H1.1"),EDATE(K66,18),IF(OR(B66="A",B66="A1.1",B66="A1",B66="A2",B66="A3",B66="B",B66="B1",B66="B1.1",B66="B2",B66="D2",B66="D2.1",B66="E3"),EDATE(K66,24),IF(OR(B66="D",B66="D1.1",B66="D1",B66="E",B66="E1",B66="E1.1",B66="E2"),EDATE(K66,36),IF(B66="F2",EDATE(K66,48),IF(OR(B66="F",B66="F1"),EDATE(K66,84),IF(OR(B66="G",B66="G0",B66="G1",B66="G1.1",B66="G1.2",B66="G1.3",B66="G1.4",B66="G1.5",B66="G1.7"),EDATE(K66,60),""))))))),"-")</f>
        <v>44248</v>
      </c>
      <c r="N66" s="63"/>
      <c r="O66" s="64"/>
      <c r="P66" s="64"/>
      <c r="Q66" s="64"/>
      <c r="R66" s="64"/>
      <c r="S66" s="64"/>
      <c r="T66" s="64"/>
      <c r="U66" s="64"/>
      <c r="V66" s="64"/>
    </row>
    <row r="67" spans="1:22" s="228" customFormat="1" x14ac:dyDescent="0.25">
      <c r="A67" s="220">
        <v>4</v>
      </c>
      <c r="B67" s="221" t="s">
        <v>44</v>
      </c>
      <c r="C67" s="221" t="s">
        <v>45</v>
      </c>
      <c r="D67" s="221" t="s">
        <v>749</v>
      </c>
      <c r="E67" s="221" t="s">
        <v>734</v>
      </c>
      <c r="F67" s="222">
        <v>2709.09</v>
      </c>
      <c r="G67" s="230"/>
      <c r="H67" s="220"/>
      <c r="I67" s="223" t="s">
        <v>59</v>
      </c>
      <c r="J67" s="223" t="s">
        <v>22</v>
      </c>
      <c r="K67" s="224">
        <v>45124</v>
      </c>
      <c r="L67" s="225" t="s">
        <v>599</v>
      </c>
      <c r="M67" s="224">
        <v>45490</v>
      </c>
      <c r="N67" s="226"/>
      <c r="O67" s="227"/>
      <c r="P67" s="227"/>
      <c r="Q67" s="227"/>
      <c r="R67" s="227"/>
      <c r="S67" s="227"/>
      <c r="T67" s="227"/>
      <c r="U67" s="227"/>
      <c r="V67" s="227"/>
    </row>
    <row r="68" spans="1:22" x14ac:dyDescent="0.25">
      <c r="A68" s="83">
        <v>5</v>
      </c>
      <c r="B68" s="84" t="s">
        <v>14</v>
      </c>
      <c r="C68" s="84" t="s">
        <v>21</v>
      </c>
      <c r="D68" s="84" t="s">
        <v>137</v>
      </c>
      <c r="E68" s="84" t="s">
        <v>499</v>
      </c>
      <c r="F68" s="85">
        <v>2255.08</v>
      </c>
      <c r="G68" s="98" t="str">
        <f>IF(COUNTA(H68)=1,VLOOKUP(B68,'[1]CUSTOS VEICULO-MOTORISTA'!$A$2:$C$17,3,FALSE),"-")</f>
        <v>-</v>
      </c>
      <c r="H68" s="83"/>
      <c r="I68" s="86" t="s">
        <v>41</v>
      </c>
      <c r="J68" s="86" t="s">
        <v>22</v>
      </c>
      <c r="K68" s="87">
        <v>43516</v>
      </c>
      <c r="L68" s="88" t="str">
        <f ca="1">IFERROR(IF(K68="","DATA INVÁLIDA",IF(AND(TODAY()-K68&gt;=548,OR(B68="H",B68="H1.1")),"VENCIDA",IF(AND(TODAY()-K68&lt;548,OR(B68="H",B68="H1.1")),"EM DIA",IF(AND(TODAY()-K68&gt;=730,OR(B68="A",B68="A1.1",B68="A1",B68="A2",B68="A3",B68="B",B68="B1",B68="B1.1",B68="B2",B68="D2",B68="D2.1",B68="E3")),"VENCIDA",IF(AND(TODAY()-K68&lt;730,OR(B68="A",B68="A1.1",B68="A1",B68="A2",B68="A3",B68="B",B68="B1",B68="B1.1",B68="B2",B68="D2",B68="D2.1",B68="E3")),"EM DIA",IF(AND(TODAY()-K68&gt;=1095,OR(B68="D",B68="D1.1",B68="D1",B68="E",B68="E1",B68="E1.1",B68="E2")),"VENCIDA",IF(AND(TODAY()-K68&lt;1095,OR(B68="D",B68="D1.1",B68="D1",B68="E",B68="E1",B68="E1.1",B68="E2")),"EM DIA",IF(AND(TODAY()-K68&gt;=1460,B68="F2"),"VENCIDA",IF(AND(TODAY()-K68&lt;1460,B68="F2"),"EM DIA",IF(AND(TODAY()-K68&gt;=2555,OR(B68="F",B68="F1")),"VENCIDA",IF(AND(TODAY()-K68&lt;2555,OR(B68="F",B68="F1")),"EM DIA",IF(AND(TODAY()-K68&gt;=1825,OR(B68="G",B68="G0",B68="G1",B68="G1.1",B68="G1.2",B68="G1.3",B68="G1.4",B68="G1.5",B68="G1.7")),"VENCIDA",IF(AND(TODAY()-K68&lt;1825,OR(B68="G",B68="G0",B68="G1",B68="G1.1",B68="G1.2",B68="G1.3",B68="G1.4",B68="G1.5",B68="G1.7")),"EM DIA",""))))))))))))),"-")</f>
        <v>VENCIDA</v>
      </c>
      <c r="M68" s="87">
        <f>IFERROR(IF(K68="","DATA INVÁLIDA",IF(OR(B68="H",B68="H1.1"),EDATE(K68,18),IF(OR(B68="A",B68="A1.1",B68="A1",B68="A2",B68="A3",B68="B",B68="B1",B68="B1.1",B68="B2",B68="D2",B68="D2.1",B68="E3"),EDATE(K68,24),IF(OR(B68="D",B68="D1.1",B68="D1",B68="E",B68="E1",B68="E1.1",B68="E2"),EDATE(K68,36),IF(B68="F2",EDATE(K68,48),IF(OR(B68="F",B68="F1"),EDATE(K68,84),IF(OR(B68="G",B68="G0",B68="G1",B68="G1.1",B68="G1.2",B68="G1.3",B68="G1.4",B68="G1.5",B68="G1.7"),EDATE(K68,60),""))))))),"-")</f>
        <v>44247</v>
      </c>
      <c r="N68" s="63"/>
      <c r="O68" s="64"/>
      <c r="P68" s="64"/>
      <c r="Q68" s="64"/>
      <c r="R68" s="64"/>
      <c r="S68" s="64"/>
      <c r="T68" s="64"/>
      <c r="U68" s="64"/>
      <c r="V68" s="64"/>
    </row>
    <row r="69" spans="1:22" s="228" customFormat="1" x14ac:dyDescent="0.25">
      <c r="A69" s="220">
        <v>6</v>
      </c>
      <c r="B69" s="221" t="s">
        <v>37</v>
      </c>
      <c r="C69" s="221" t="s">
        <v>753</v>
      </c>
      <c r="D69" s="221" t="s">
        <v>754</v>
      </c>
      <c r="E69" s="221" t="s">
        <v>756</v>
      </c>
      <c r="F69" s="222">
        <v>8500</v>
      </c>
      <c r="G69" s="230"/>
      <c r="H69" s="220"/>
      <c r="I69" s="223" t="s">
        <v>91</v>
      </c>
      <c r="J69" s="223" t="s">
        <v>22</v>
      </c>
      <c r="K69" s="224">
        <v>45124</v>
      </c>
      <c r="L69" s="225" t="s">
        <v>599</v>
      </c>
      <c r="M69" s="224">
        <v>45490</v>
      </c>
      <c r="N69" s="226"/>
      <c r="O69" s="227"/>
      <c r="P69" s="227"/>
      <c r="Q69" s="227"/>
      <c r="R69" s="227"/>
      <c r="S69" s="227"/>
      <c r="T69" s="227"/>
      <c r="U69" s="227"/>
      <c r="V69" s="227"/>
    </row>
    <row r="70" spans="1:22" x14ac:dyDescent="0.25">
      <c r="A70" s="83">
        <v>7</v>
      </c>
      <c r="B70" s="84" t="s">
        <v>14</v>
      </c>
      <c r="C70" s="84" t="s">
        <v>21</v>
      </c>
      <c r="D70" s="84" t="s">
        <v>138</v>
      </c>
      <c r="E70" s="84" t="s">
        <v>499</v>
      </c>
      <c r="F70" s="85">
        <v>2255.08</v>
      </c>
      <c r="G70" s="98" t="str">
        <f>IF(COUNTA(H70)=1,VLOOKUP(B70,'[1]CUSTOS VEICULO-MOTORISTA'!$A$2:$C$17,3,FALSE),"-")</f>
        <v>-</v>
      </c>
      <c r="H70" s="83"/>
      <c r="I70" s="86" t="s">
        <v>41</v>
      </c>
      <c r="J70" s="86" t="s">
        <v>22</v>
      </c>
      <c r="K70" s="87">
        <v>43516</v>
      </c>
      <c r="L70" s="88" t="str">
        <f t="shared" ref="L70:L79" ca="1" si="6">IFERROR(IF(K70="","DATA INVÁLIDA",IF(AND(TODAY()-K70&gt;=548,OR(B70="H",B70="H1.1")),"VENCIDA",IF(AND(TODAY()-K70&lt;548,OR(B70="H",B70="H1.1")),"EM DIA",IF(AND(TODAY()-K70&gt;=730,OR(B70="A",B70="A1.1",B70="A1",B70="A2",B70="A3",B70="B",B70="B1",B70="B1.1",B70="B2",B70="D2",B70="D2.1",B70="E3")),"VENCIDA",IF(AND(TODAY()-K70&lt;730,OR(B70="A",B70="A1.1",B70="A1",B70="A2",B70="A3",B70="B",B70="B1",B70="B1.1",B70="B2",B70="D2",B70="D2.1",B70="E3")),"EM DIA",IF(AND(TODAY()-K70&gt;=1095,OR(B70="D",B70="D1.1",B70="D1",B70="E",B70="E1",B70="E1.1",B70="E2")),"VENCIDA",IF(AND(TODAY()-K70&lt;1095,OR(B70="D",B70="D1.1",B70="D1",B70="E",B70="E1",B70="E1.1",B70="E2")),"EM DIA",IF(AND(TODAY()-K70&gt;=1460,B70="F2"),"VENCIDA",IF(AND(TODAY()-K70&lt;1460,B70="F2"),"EM DIA",IF(AND(TODAY()-K70&gt;=2555,OR(B70="F",B70="F1")),"VENCIDA",IF(AND(TODAY()-K70&lt;2555,OR(B70="F",B70="F1")),"EM DIA",IF(AND(TODAY()-K70&gt;=1825,OR(B70="G",B70="G0",B70="G1",B70="G1.1",B70="G1.2",B70="G1.3",B70="G1.4",B70="G1.5",B70="G1.7")),"VENCIDA",IF(AND(TODAY()-K70&lt;1825,OR(B70="G",B70="G0",B70="G1",B70="G1.1",B70="G1.2",B70="G1.3",B70="G1.4",B70="G1.5",B70="G1.7")),"EM DIA",""))))))))))))),"-")</f>
        <v>VENCIDA</v>
      </c>
      <c r="M70" s="87">
        <f t="shared" ref="M70:M77" si="7">IFERROR(IF(K70="","DATA INVÁLIDA",IF(OR(B70="H",B70="H1.1"),EDATE(K70,18),IF(OR(B70="A",B70="A1.1",B70="A1",B70="A2",B70="A3",B70="B",B70="B1",B70="B1.1",B70="B2",B70="D2",B70="D2.1",B70="E3"),EDATE(K70,24),IF(OR(B70="D",B70="D1.1",B70="D1",B70="E",B70="E1",B70="E1.1",B70="E2"),EDATE(K70,36),IF(B70="F2",EDATE(K70,48),IF(OR(B70="F",B70="F1"),EDATE(K70,84),IF(OR(B70="G",B70="G0",B70="G1",B70="G1.1",B70="G1.2",B70="G1.3",B70="G1.4",B70="G1.5",B70="G1.7"),EDATE(K70,60),""))))))),"-")</f>
        <v>44247</v>
      </c>
      <c r="N70" s="63"/>
      <c r="O70" s="64"/>
      <c r="P70" s="64"/>
      <c r="Q70" s="64"/>
      <c r="R70" s="64"/>
      <c r="S70" s="64"/>
      <c r="T70" s="64"/>
      <c r="U70" s="64"/>
      <c r="V70" s="64"/>
    </row>
    <row r="71" spans="1:22" x14ac:dyDescent="0.25">
      <c r="A71" s="83">
        <v>8</v>
      </c>
      <c r="B71" s="84" t="s">
        <v>14</v>
      </c>
      <c r="C71" s="84" t="s">
        <v>21</v>
      </c>
      <c r="D71" s="84" t="s">
        <v>139</v>
      </c>
      <c r="E71" s="84" t="s">
        <v>499</v>
      </c>
      <c r="F71" s="85">
        <v>2255.08</v>
      </c>
      <c r="G71" s="98" t="str">
        <f>IF(COUNTA(H71)=1,VLOOKUP(B71,'[1]CUSTOS VEICULO-MOTORISTA'!$A$2:$C$17,3,FALSE),"-")</f>
        <v>-</v>
      </c>
      <c r="H71" s="83"/>
      <c r="I71" s="86" t="s">
        <v>41</v>
      </c>
      <c r="J71" s="86" t="s">
        <v>22</v>
      </c>
      <c r="K71" s="87">
        <v>43517</v>
      </c>
      <c r="L71" s="88" t="str">
        <f t="shared" ca="1" si="6"/>
        <v>VENCIDA</v>
      </c>
      <c r="M71" s="87">
        <f t="shared" si="7"/>
        <v>44248</v>
      </c>
      <c r="N71" s="63"/>
      <c r="O71" s="64"/>
      <c r="P71" s="64"/>
      <c r="Q71" s="64"/>
      <c r="R71" s="64"/>
      <c r="S71" s="64"/>
      <c r="T71" s="64"/>
      <c r="U71" s="64"/>
      <c r="V71" s="64"/>
    </row>
    <row r="72" spans="1:22" x14ac:dyDescent="0.25">
      <c r="A72" s="83">
        <v>9</v>
      </c>
      <c r="B72" s="84" t="s">
        <v>55</v>
      </c>
      <c r="C72" s="84" t="s">
        <v>56</v>
      </c>
      <c r="D72" s="84" t="s">
        <v>140</v>
      </c>
      <c r="E72" s="84" t="s">
        <v>499</v>
      </c>
      <c r="F72" s="85">
        <v>4014.33</v>
      </c>
      <c r="G72" s="98" t="str">
        <f>IF(COUNTA(H72)=1,VLOOKUP(B72,'[1]CUSTOS VEICULO-MOTORISTA'!$A$2:$C$17,3,FALSE),"-")</f>
        <v>-</v>
      </c>
      <c r="H72" s="83"/>
      <c r="I72" s="86" t="s">
        <v>41</v>
      </c>
      <c r="J72" s="86" t="s">
        <v>22</v>
      </c>
      <c r="K72" s="87">
        <v>43265</v>
      </c>
      <c r="L72" s="88" t="str">
        <f t="shared" ca="1" si="6"/>
        <v>VENCIDA</v>
      </c>
      <c r="M72" s="87">
        <f t="shared" si="7"/>
        <v>43996</v>
      </c>
      <c r="N72" s="63"/>
      <c r="O72" s="64"/>
      <c r="P72" s="64"/>
      <c r="Q72" s="64"/>
      <c r="R72" s="64"/>
      <c r="S72" s="64"/>
      <c r="T72" s="64"/>
      <c r="U72" s="64"/>
      <c r="V72" s="64"/>
    </row>
    <row r="73" spans="1:22" x14ac:dyDescent="0.25">
      <c r="A73" s="83">
        <v>10</v>
      </c>
      <c r="B73" s="84" t="s">
        <v>55</v>
      </c>
      <c r="C73" s="84" t="s">
        <v>56</v>
      </c>
      <c r="D73" s="84" t="s">
        <v>141</v>
      </c>
      <c r="E73" s="84" t="s">
        <v>499</v>
      </c>
      <c r="F73" s="85">
        <v>4014.33</v>
      </c>
      <c r="G73" s="98" t="str">
        <f>IF(COUNTA(H73)=1,VLOOKUP(B73,'[1]CUSTOS VEICULO-MOTORISTA'!$A$2:$C$17,3,FALSE),"-")</f>
        <v>-</v>
      </c>
      <c r="H73" s="83"/>
      <c r="I73" s="86" t="s">
        <v>41</v>
      </c>
      <c r="J73" s="86" t="s">
        <v>22</v>
      </c>
      <c r="K73" s="87">
        <v>43265</v>
      </c>
      <c r="L73" s="88" t="str">
        <f t="shared" ca="1" si="6"/>
        <v>VENCIDA</v>
      </c>
      <c r="M73" s="87">
        <f t="shared" si="7"/>
        <v>43996</v>
      </c>
      <c r="N73" s="63"/>
      <c r="O73" s="64"/>
      <c r="P73" s="64"/>
      <c r="Q73" s="64"/>
      <c r="R73" s="64"/>
      <c r="S73" s="64"/>
      <c r="T73" s="64"/>
      <c r="U73" s="64"/>
      <c r="V73" s="64"/>
    </row>
    <row r="74" spans="1:22" x14ac:dyDescent="0.25">
      <c r="A74" s="83">
        <v>11</v>
      </c>
      <c r="B74" s="84" t="s">
        <v>44</v>
      </c>
      <c r="C74" s="84" t="s">
        <v>142</v>
      </c>
      <c r="D74" s="84" t="s">
        <v>144</v>
      </c>
      <c r="E74" s="84" t="s">
        <v>499</v>
      </c>
      <c r="F74" s="85">
        <v>2709.09</v>
      </c>
      <c r="G74" s="98" t="str">
        <f>IF(COUNTA(H74)=1,VLOOKUP(B74,'[1]CUSTOS VEICULO-MOTORISTA'!$A$2:$C$17,3,FALSE),"-")</f>
        <v>-</v>
      </c>
      <c r="H74" s="83"/>
      <c r="I74" s="86" t="s">
        <v>43</v>
      </c>
      <c r="J74" s="86" t="s">
        <v>22</v>
      </c>
      <c r="K74" s="87">
        <v>43552</v>
      </c>
      <c r="L74" s="88" t="str">
        <f t="shared" ca="1" si="6"/>
        <v>VENCIDA</v>
      </c>
      <c r="M74" s="87">
        <f t="shared" si="7"/>
        <v>44283</v>
      </c>
      <c r="N74" s="63"/>
      <c r="O74" s="64"/>
      <c r="P74" s="64"/>
      <c r="Q74" s="64"/>
      <c r="R74" s="64"/>
      <c r="S74" s="64"/>
      <c r="T74" s="64"/>
      <c r="U74" s="64"/>
      <c r="V74" s="64"/>
    </row>
    <row r="75" spans="1:22" x14ac:dyDescent="0.25">
      <c r="A75" s="83">
        <v>12</v>
      </c>
      <c r="B75" s="84" t="s">
        <v>37</v>
      </c>
      <c r="C75" s="84" t="s">
        <v>38</v>
      </c>
      <c r="D75" s="84" t="s">
        <v>145</v>
      </c>
      <c r="E75" s="84" t="s">
        <v>195</v>
      </c>
      <c r="F75" s="85">
        <v>8500</v>
      </c>
      <c r="G75" s="98" t="str">
        <f>IF(COUNTA(H75)=1,VLOOKUP(B75,'[1]CUSTOS VEICULO-MOTORISTA'!$A$2:$C$17,3,FALSE),"-")</f>
        <v>-</v>
      </c>
      <c r="H75" s="83"/>
      <c r="I75" s="86" t="s">
        <v>43</v>
      </c>
      <c r="J75" s="86" t="s">
        <v>63</v>
      </c>
      <c r="K75" s="87">
        <v>43915</v>
      </c>
      <c r="L75" s="88" t="str">
        <f t="shared" ca="1" si="6"/>
        <v>VENCIDA</v>
      </c>
      <c r="M75" s="87">
        <f t="shared" si="7"/>
        <v>45010</v>
      </c>
      <c r="N75" s="63"/>
      <c r="O75" s="64"/>
      <c r="P75" s="64"/>
      <c r="Q75" s="64"/>
      <c r="R75" s="64"/>
      <c r="S75" s="64"/>
      <c r="T75" s="64"/>
      <c r="U75" s="64"/>
      <c r="V75" s="64"/>
    </row>
    <row r="76" spans="1:22" x14ac:dyDescent="0.25">
      <c r="A76" s="83">
        <v>13</v>
      </c>
      <c r="B76" s="84" t="s">
        <v>37</v>
      </c>
      <c r="C76" s="84" t="s">
        <v>301</v>
      </c>
      <c r="D76" s="84" t="s">
        <v>654</v>
      </c>
      <c r="E76" s="84" t="s">
        <v>499</v>
      </c>
      <c r="F76" s="85">
        <v>8500</v>
      </c>
      <c r="G76" s="98"/>
      <c r="H76" s="83"/>
      <c r="I76" s="86" t="s">
        <v>114</v>
      </c>
      <c r="J76" s="86" t="s">
        <v>22</v>
      </c>
      <c r="K76" s="87">
        <v>44946</v>
      </c>
      <c r="L76" s="88" t="str">
        <f t="shared" ca="1" si="6"/>
        <v>EM DIA</v>
      </c>
      <c r="M76" s="87">
        <f t="shared" si="7"/>
        <v>46042</v>
      </c>
      <c r="N76" s="63"/>
      <c r="O76" s="64"/>
      <c r="P76" s="64"/>
      <c r="Q76" s="64"/>
      <c r="R76" s="64"/>
      <c r="S76" s="64"/>
      <c r="T76" s="64"/>
      <c r="U76" s="64"/>
      <c r="V76" s="64"/>
    </row>
    <row r="77" spans="1:22" x14ac:dyDescent="0.25">
      <c r="A77" s="83">
        <v>14</v>
      </c>
      <c r="B77" s="84" t="s">
        <v>44</v>
      </c>
      <c r="C77" s="84" t="s">
        <v>142</v>
      </c>
      <c r="D77" s="84" t="s">
        <v>652</v>
      </c>
      <c r="E77" s="84" t="s">
        <v>494</v>
      </c>
      <c r="F77" s="85">
        <v>2709.09</v>
      </c>
      <c r="G77" s="98"/>
      <c r="H77" s="83"/>
      <c r="I77" s="86" t="s">
        <v>653</v>
      </c>
      <c r="J77" s="86" t="s">
        <v>22</v>
      </c>
      <c r="K77" s="87">
        <v>44981</v>
      </c>
      <c r="L77" s="88" t="str">
        <f t="shared" ca="1" si="6"/>
        <v>EM DIA</v>
      </c>
      <c r="M77" s="87">
        <f t="shared" si="7"/>
        <v>45712</v>
      </c>
      <c r="N77" s="63"/>
      <c r="O77" s="64"/>
      <c r="P77" s="64"/>
      <c r="Q77" s="64"/>
      <c r="R77" s="64"/>
      <c r="S77" s="64"/>
      <c r="T77" s="64"/>
      <c r="U77" s="64"/>
      <c r="V77" s="64"/>
    </row>
    <row r="78" spans="1:22" x14ac:dyDescent="0.25">
      <c r="A78" s="83">
        <v>15</v>
      </c>
      <c r="B78" s="84" t="s">
        <v>14</v>
      </c>
      <c r="C78" s="84" t="s">
        <v>70</v>
      </c>
      <c r="D78" s="84" t="s">
        <v>553</v>
      </c>
      <c r="E78" s="84" t="s">
        <v>495</v>
      </c>
      <c r="F78" s="85">
        <v>2255.08</v>
      </c>
      <c r="G78" s="98"/>
      <c r="H78" s="83"/>
      <c r="I78" s="86" t="s">
        <v>118</v>
      </c>
      <c r="J78" s="86" t="s">
        <v>22</v>
      </c>
      <c r="K78" s="87">
        <v>44853</v>
      </c>
      <c r="L78" s="88" t="str">
        <f t="shared" ca="1" si="6"/>
        <v>EM DIA</v>
      </c>
      <c r="M78" s="87" t="s">
        <v>655</v>
      </c>
      <c r="N78" s="63"/>
      <c r="O78" s="64"/>
      <c r="P78" s="64"/>
      <c r="Q78" s="64"/>
      <c r="R78" s="64"/>
      <c r="S78" s="64"/>
      <c r="T78" s="64"/>
      <c r="U78" s="64"/>
      <c r="V78" s="64"/>
    </row>
    <row r="79" spans="1:22" x14ac:dyDescent="0.25">
      <c r="A79" s="83">
        <v>16</v>
      </c>
      <c r="B79" s="84" t="s">
        <v>14</v>
      </c>
      <c r="C79" s="84" t="s">
        <v>21</v>
      </c>
      <c r="D79" s="84" t="s">
        <v>688</v>
      </c>
      <c r="E79" s="84" t="s">
        <v>499</v>
      </c>
      <c r="F79" s="85">
        <v>2255.08</v>
      </c>
      <c r="G79" s="98"/>
      <c r="H79" s="83"/>
      <c r="I79" s="86">
        <v>2019</v>
      </c>
      <c r="J79" s="86" t="s">
        <v>22</v>
      </c>
      <c r="K79" s="87">
        <v>44897</v>
      </c>
      <c r="L79" s="88" t="str">
        <f t="shared" ca="1" si="6"/>
        <v>EM DIA</v>
      </c>
      <c r="M79" s="87">
        <f>IFERROR(IF(K79="","DATA INVÁLIDA",IF(OR(B79="H",B79="H1.1"),EDATE(K79,18),IF(OR(B79="A",B79="A1.1",B79="A1",B79="A2",B79="A3",B79="B",B79="B1",B79="B1.1",B79="B2",B79="D2",B79="D2.1",B79="E3"),EDATE(K79,24),IF(OR(B79="D",B79="D1.1",B79="D1",B79="E",B79="E1",B79="E1.1",B79="E2"),EDATE(K79,36),IF(B79="F2",EDATE(K79,48),IF(OR(B79="F",B79="F1"),EDATE(K79,84),IF(OR(B79="G",B79="G0",B79="G1",B79="G1.1",B79="G1.2",B79="G1.3",B79="G1.4",B79="G1.5",B79="G1.7"),EDATE(K79,60),""))))))),"-")</f>
        <v>45628</v>
      </c>
      <c r="N79" s="63"/>
      <c r="O79" s="64"/>
      <c r="P79" s="64"/>
      <c r="Q79" s="64"/>
      <c r="R79" s="64"/>
      <c r="S79" s="64"/>
      <c r="T79" s="64"/>
      <c r="U79" s="64"/>
      <c r="V79" s="64"/>
    </row>
    <row r="80" spans="1:22" x14ac:dyDescent="0.25">
      <c r="A80" s="259" t="s">
        <v>73</v>
      </c>
      <c r="B80" s="259"/>
      <c r="C80" s="259"/>
      <c r="D80" s="259"/>
      <c r="E80" s="259"/>
      <c r="F80" s="99">
        <f>SUM(F64:F79)</f>
        <v>72186.41</v>
      </c>
      <c r="G80" s="93"/>
      <c r="H80" s="93"/>
      <c r="I80" s="94"/>
      <c r="J80" s="94"/>
      <c r="K80" s="95"/>
      <c r="L80" s="96"/>
      <c r="M80" s="97"/>
      <c r="N80" s="63"/>
      <c r="O80" s="64"/>
      <c r="P80" s="64"/>
      <c r="Q80" s="64"/>
      <c r="R80" s="64"/>
      <c r="S80" s="64"/>
      <c r="T80" s="64"/>
      <c r="U80" s="64"/>
      <c r="V80" s="64"/>
    </row>
    <row r="81" spans="1:23" x14ac:dyDescent="0.25">
      <c r="A81" s="262" t="s">
        <v>74</v>
      </c>
      <c r="B81" s="263"/>
      <c r="C81" s="263"/>
      <c r="D81" s="263"/>
      <c r="E81" s="264"/>
      <c r="F81" s="265">
        <f>SUM(F80)</f>
        <v>72186.41</v>
      </c>
      <c r="G81" s="266"/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ht="21" x14ac:dyDescent="0.25">
      <c r="A82" s="258" t="s">
        <v>147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63"/>
      <c r="P82" s="64"/>
      <c r="Q82" s="64"/>
      <c r="R82" s="64"/>
      <c r="S82" s="64"/>
      <c r="T82" s="64"/>
      <c r="U82" s="64"/>
      <c r="V82" s="64"/>
      <c r="W82" s="64"/>
    </row>
    <row r="83" spans="1:23" ht="56.25" x14ac:dyDescent="0.25">
      <c r="A83" s="68" t="s">
        <v>1</v>
      </c>
      <c r="B83" s="68" t="s">
        <v>2</v>
      </c>
      <c r="C83" s="68" t="s">
        <v>3</v>
      </c>
      <c r="D83" s="68" t="s">
        <v>4</v>
      </c>
      <c r="E83" s="68" t="s">
        <v>5</v>
      </c>
      <c r="F83" s="72" t="s">
        <v>6</v>
      </c>
      <c r="G83" s="68" t="s">
        <v>7</v>
      </c>
      <c r="H83" s="68" t="s">
        <v>8</v>
      </c>
      <c r="I83" s="72" t="s">
        <v>9</v>
      </c>
      <c r="J83" s="72" t="s">
        <v>10</v>
      </c>
      <c r="K83" s="73" t="s">
        <v>11</v>
      </c>
      <c r="L83" s="68" t="s">
        <v>12</v>
      </c>
      <c r="M83" s="74" t="s">
        <v>13</v>
      </c>
      <c r="N83" s="63"/>
      <c r="O83" s="64"/>
      <c r="P83" s="64"/>
      <c r="Q83" s="64"/>
      <c r="R83" s="64"/>
      <c r="S83" s="64"/>
      <c r="T83" s="64"/>
      <c r="U83" s="64"/>
      <c r="V83" s="64"/>
    </row>
    <row r="84" spans="1:23" x14ac:dyDescent="0.25">
      <c r="A84" s="83">
        <v>1</v>
      </c>
      <c r="B84" s="84" t="s">
        <v>14</v>
      </c>
      <c r="C84" s="84" t="s">
        <v>21</v>
      </c>
      <c r="D84" s="84" t="s">
        <v>148</v>
      </c>
      <c r="E84" s="84" t="s">
        <v>522</v>
      </c>
      <c r="F84" s="85">
        <v>2255.08</v>
      </c>
      <c r="G84" s="85" t="str">
        <f>IF(COUNTA(H84)=1,VLOOKUP(B84,'[1]CUSTOS VEICULO-MOTORISTA'!$A$2:$C$17,3,FALSE),"-")</f>
        <v>-</v>
      </c>
      <c r="H84" s="83"/>
      <c r="I84" s="86" t="s">
        <v>53</v>
      </c>
      <c r="J84" s="86" t="s">
        <v>22</v>
      </c>
      <c r="K84" s="87">
        <v>43770</v>
      </c>
      <c r="L84" s="88" t="str">
        <f t="shared" ref="L84:L89" ca="1" si="8">IFERROR(IF(K84="","DATA INVÁLIDA",IF(AND(TODAY()-K84&gt;=548,OR(B84="H",B84="H1.1")),"VENCIDA",IF(AND(TODAY()-K84&lt;548,OR(B84="H",B84="H1.1")),"EM DIA",IF(AND(TODAY()-K84&gt;=730,OR(B84="A",B84="A1.1",B84="A1",B84="A2",B84="A3",B84="B",B84="B1",B84="B1.1",B84="B2",B84="D2",B84="D2.1",B84="E3")),"VENCIDA",IF(AND(TODAY()-K84&lt;730,OR(B84="A",B84="A1.1",B84="A1",B84="A2",B84="A3",B84="B",B84="B1",B84="B1.1",B84="B2",B84="D2",B84="D2.1",B84="E3")),"EM DIA",IF(AND(TODAY()-K84&gt;=1095,OR(B84="D",B84="D1.1",B84="D1",B84="E",B84="E1",B84="E1.1",B84="E2")),"VENCIDA",IF(AND(TODAY()-K84&lt;1095,OR(B84="D",B84="D1.1",B84="D1",B84="E",B84="E1",B84="E1.1",B84="E2")),"EM DIA",IF(AND(TODAY()-K84&gt;=1460,B84="F2"),"VENCIDA",IF(AND(TODAY()-K84&lt;1460,B84="F2"),"EM DIA",IF(AND(TODAY()-K84&gt;=2555,OR(B84="F",B84="F1")),"VENCIDA",IF(AND(TODAY()-K84&lt;2555,OR(B84="F",B84="F1")),"EM DIA",IF(AND(TODAY()-K84&gt;=1825,OR(B84="G",B84="G0",B84="G1",B84="G1.1",B84="G1.2",B84="G1.3",B84="G1.4",B84="G1.5",B84="G1.7")),"VENCIDA",IF(AND(TODAY()-K84&lt;1825,OR(B84="G",B84="G0",B84="G1",B84="G1.1",B84="G1.2",B84="G1.3",B84="G1.4",B84="G1.5",B84="G1.7")),"EM DIA",""))))))))))))),"-")</f>
        <v>VENCIDA</v>
      </c>
      <c r="M84" s="87">
        <f>IFERROR(IF(K84="","DATA INVÁLIDA",IF(OR(B84="H",B84="H1.1"),EDATE(K84,18),IF(OR(B84="A",B84="A1.1",B84="A1",B84="A2",B84="A3",B84="B",B84="B1",B84="B1.1",B84="B2",B84="D2",B84="D2.1",B84="E3"),EDATE(K84,24),IF(OR(B84="D",B84="D1.1",B84="D1",B84="E",B84="E1",B84="E1.1",B84="E2"),EDATE(K84,36),IF(B84="F2",EDATE(K84,48),IF(OR(B84="F",B84="F1"),EDATE(K84,84),IF(OR(B84="G",B84="G0",B84="G1",B84="G1.1",B84="G1.2",B84="G1.3",B84="G1.4",B84="G1.5",B84="G1.7"),EDATE(K84,60),""))))))),"-")</f>
        <v>44501</v>
      </c>
      <c r="N84" s="63"/>
      <c r="O84" s="64"/>
      <c r="P84" s="64"/>
      <c r="Q84" s="64"/>
      <c r="R84" s="64"/>
      <c r="S84" s="64"/>
      <c r="T84" s="64"/>
      <c r="U84" s="64"/>
      <c r="V84" s="64"/>
    </row>
    <row r="85" spans="1:23" s="228" customFormat="1" x14ac:dyDescent="0.25">
      <c r="A85" s="220">
        <v>2</v>
      </c>
      <c r="B85" s="221" t="s">
        <v>14</v>
      </c>
      <c r="C85" s="221" t="s">
        <v>21</v>
      </c>
      <c r="D85" s="221" t="s">
        <v>742</v>
      </c>
      <c r="E85" s="221" t="s">
        <v>86</v>
      </c>
      <c r="F85" s="222">
        <v>2255.08</v>
      </c>
      <c r="G85" s="222">
        <v>3522.39</v>
      </c>
      <c r="H85" s="220" t="s">
        <v>149</v>
      </c>
      <c r="I85" s="223" t="s">
        <v>118</v>
      </c>
      <c r="J85" s="223" t="s">
        <v>22</v>
      </c>
      <c r="K85" s="224">
        <v>45096</v>
      </c>
      <c r="L85" s="225" t="str">
        <f t="shared" ca="1" si="8"/>
        <v>EM DIA</v>
      </c>
      <c r="M85" s="224">
        <f>IFERROR(IF(K85="","DATA INVÁLIDA",IF(OR(B85="H",B85="H1.1"),EDATE(K85,18),IF(OR(B85="A",B85="A1.1",B85="A1",B85="A2",B85="A3",B85="B",B85="B1",B85="B1.1",B85="B2",B85="D2",B85="D2.1",B85="E3"),EDATE(K85,24),IF(OR(B85="D",B85="D1.1",B85="D1",B85="E",B85="E1",B85="E1.1",B85="E2"),EDATE(K85,36),IF(B85="F2",EDATE(K85,48),IF(OR(B85="F",B85="F1"),EDATE(K85,84),IF(OR(B85="G",B85="G0",B85="G1",B85="G1.1",B85="G1.2",B85="G1.3",B85="G1.4",B85="G1.5",B85="G1.7"),EDATE(K85,60),""))))))),"-")</f>
        <v>45827</v>
      </c>
      <c r="N85" s="226"/>
      <c r="O85" s="227"/>
      <c r="P85" s="227"/>
      <c r="Q85" s="227"/>
      <c r="R85" s="227"/>
      <c r="S85" s="227"/>
      <c r="T85" s="227"/>
      <c r="U85" s="227"/>
      <c r="V85" s="227"/>
    </row>
    <row r="86" spans="1:23" x14ac:dyDescent="0.25">
      <c r="A86" s="83">
        <v>3</v>
      </c>
      <c r="B86" s="84" t="s">
        <v>14</v>
      </c>
      <c r="C86" s="84" t="s">
        <v>21</v>
      </c>
      <c r="D86" s="84" t="s">
        <v>151</v>
      </c>
      <c r="E86" s="84" t="s">
        <v>522</v>
      </c>
      <c r="F86" s="85">
        <v>2255.08</v>
      </c>
      <c r="G86" s="85" t="str">
        <f>IF(COUNTA(H86)=1,VLOOKUP(B86,'[1]CUSTOS VEICULO-MOTORISTA'!$A$2:$C$17,3,FALSE),"-")</f>
        <v>-</v>
      </c>
      <c r="H86" s="83"/>
      <c r="I86" s="86" t="s">
        <v>53</v>
      </c>
      <c r="J86" s="86" t="s">
        <v>22</v>
      </c>
      <c r="K86" s="87">
        <v>43776</v>
      </c>
      <c r="L86" s="88" t="str">
        <f t="shared" ca="1" si="8"/>
        <v>VENCIDA</v>
      </c>
      <c r="M86" s="87">
        <f>IFERROR(IF(K86="","DATA INVÁLIDA",IF(OR(B86="H",B86="H1.1"),EDATE(K86,18),IF(OR(B86="A",B86="A1.1",B86="A1",B86="A2",B86="A3",B86="B",B86="B1",B86="B1.1",B86="B2",B86="D2",B86="D2.1",B86="E3"),EDATE(K86,24),IF(OR(B86="D",B86="D1.1",B86="D1",B86="E",B86="E1",B86="E1.1",B86="E2"),EDATE(K86,36),IF(B86="F2",EDATE(K86,48),IF(OR(B86="F",B86="F1"),EDATE(K86,84),IF(OR(B86="G",B86="G0",B86="G1",B86="G1.1",B86="G1.2",B86="G1.3",B86="G1.4",B86="G1.5",B86="G1.7"),EDATE(K86,60),""))))))),"-")</f>
        <v>44507</v>
      </c>
      <c r="N86" s="63"/>
      <c r="O86" s="64"/>
      <c r="P86" s="64"/>
      <c r="Q86" s="64"/>
      <c r="R86" s="64"/>
      <c r="S86" s="64"/>
      <c r="T86" s="64"/>
      <c r="U86" s="64"/>
      <c r="V86" s="64"/>
    </row>
    <row r="87" spans="1:23" x14ac:dyDescent="0.25">
      <c r="A87" s="83">
        <v>4</v>
      </c>
      <c r="B87" s="84" t="s">
        <v>14</v>
      </c>
      <c r="C87" s="84" t="s">
        <v>21</v>
      </c>
      <c r="D87" s="84" t="s">
        <v>152</v>
      </c>
      <c r="E87" s="84" t="s">
        <v>494</v>
      </c>
      <c r="F87" s="85">
        <v>2255.08</v>
      </c>
      <c r="G87" s="85">
        <v>3522.39</v>
      </c>
      <c r="H87" s="83" t="s">
        <v>153</v>
      </c>
      <c r="I87" s="86" t="s">
        <v>53</v>
      </c>
      <c r="J87" s="86" t="s">
        <v>22</v>
      </c>
      <c r="K87" s="87">
        <v>43776</v>
      </c>
      <c r="L87" s="88" t="str">
        <f t="shared" ca="1" si="8"/>
        <v>VENCIDA</v>
      </c>
      <c r="M87" s="87">
        <f>IFERROR(IF(K87="","DATA INVÁLIDA",IF(OR(B87="H",B87="H1.1"),EDATE(K87,18),IF(OR(B87="A",B87="A1.1",B87="A1",B87="A2",B87="A3",B87="B",B87="B1",B87="B1.1",B87="B2",B87="D2",B87="D2.1",B87="E3"),EDATE(K87,24),IF(OR(B87="D",B87="D1.1",B87="D1",B87="E",B87="E1",B87="E1.1",B87="E2"),EDATE(K87,36),IF(B87="F2",EDATE(K87,48),IF(OR(B87="F",B87="F1"),EDATE(K87,84),IF(OR(B87="G",B87="G0",B87="G1",B87="G1.1",B87="G1.2",B87="G1.3",B87="G1.4",B87="G1.5",B87="G1.7"),EDATE(K87,60),""))))))),"-")</f>
        <v>44507</v>
      </c>
      <c r="N87" s="63"/>
      <c r="O87" s="64"/>
      <c r="P87" s="64"/>
      <c r="Q87" s="64"/>
      <c r="R87" s="64"/>
      <c r="S87" s="64"/>
      <c r="T87" s="64"/>
      <c r="U87" s="64"/>
      <c r="V87" s="64"/>
    </row>
    <row r="88" spans="1:23" x14ac:dyDescent="0.25">
      <c r="A88" s="83">
        <v>5</v>
      </c>
      <c r="B88" s="84" t="s">
        <v>14</v>
      </c>
      <c r="C88" s="84" t="s">
        <v>21</v>
      </c>
      <c r="D88" s="84" t="s">
        <v>154</v>
      </c>
      <c r="E88" s="84" t="s">
        <v>155</v>
      </c>
      <c r="F88" s="85">
        <v>2255.08</v>
      </c>
      <c r="G88" s="85">
        <v>3522.39</v>
      </c>
      <c r="H88" s="83" t="s">
        <v>156</v>
      </c>
      <c r="I88" s="86" t="s">
        <v>53</v>
      </c>
      <c r="J88" s="86" t="s">
        <v>20</v>
      </c>
      <c r="K88" s="87">
        <v>44806</v>
      </c>
      <c r="L88" s="88" t="str">
        <f t="shared" ca="1" si="8"/>
        <v>EM DIA</v>
      </c>
      <c r="M88" s="87"/>
      <c r="N88" s="63"/>
      <c r="O88" s="64"/>
      <c r="P88" s="64"/>
      <c r="Q88" s="64"/>
      <c r="R88" s="64"/>
      <c r="S88" s="64"/>
      <c r="T88" s="64"/>
      <c r="U88" s="64"/>
      <c r="V88" s="64"/>
    </row>
    <row r="89" spans="1:23" x14ac:dyDescent="0.25">
      <c r="A89" s="83">
        <v>6</v>
      </c>
      <c r="B89" s="84" t="s">
        <v>14</v>
      </c>
      <c r="C89" s="84" t="s">
        <v>15</v>
      </c>
      <c r="D89" s="84" t="s">
        <v>576</v>
      </c>
      <c r="E89" s="84" t="s">
        <v>158</v>
      </c>
      <c r="F89" s="85">
        <v>2255.08</v>
      </c>
      <c r="G89" s="85">
        <v>3522.39</v>
      </c>
      <c r="H89" s="83" t="s">
        <v>159</v>
      </c>
      <c r="I89" s="86" t="s">
        <v>19</v>
      </c>
      <c r="J89" s="86" t="s">
        <v>20</v>
      </c>
      <c r="K89" s="87">
        <v>43294</v>
      </c>
      <c r="L89" s="88" t="str">
        <f t="shared" ca="1" si="8"/>
        <v>VENCIDA</v>
      </c>
      <c r="M89" s="87">
        <f>IFERROR(IF(K89="","DATA INVÁLIDA",IF(OR(B89="H",B89="H1.1"),EDATE(K89,18),IF(OR(B89="A",B89="A1.1",B89="A1",B89="A2",B89="A3",B89="B",B89="B1",B89="B1.1",B89="B2",B89="D2",B89="D2.1",B89="E3"),EDATE(K89,24),IF(OR(B89="D",B89="D1.1",B89="D1",B89="E",B89="E1",B89="E1.1",B89="E2"),EDATE(K89,36),IF(B89="F2",EDATE(K89,48),IF(OR(B89="F",B89="F1"),EDATE(K89,84),IF(OR(B89="G",B89="G0",B89="G1",B89="G1.1",B89="G1.2",B89="G1.3",B89="G1.4",B89="G1.5",B89="G1.7"),EDATE(K89,60),""))))))),"-")</f>
        <v>44025</v>
      </c>
      <c r="N89" s="63"/>
      <c r="O89" s="64"/>
      <c r="P89" s="64"/>
      <c r="Q89" s="64"/>
      <c r="R89" s="64"/>
      <c r="S89" s="64"/>
      <c r="T89" s="64"/>
      <c r="U89" s="64"/>
      <c r="V89" s="64"/>
    </row>
    <row r="90" spans="1:23" x14ac:dyDescent="0.25">
      <c r="A90" s="259" t="s">
        <v>73</v>
      </c>
      <c r="B90" s="259"/>
      <c r="C90" s="259"/>
      <c r="D90" s="259"/>
      <c r="E90" s="259"/>
      <c r="F90" s="103">
        <f>SUM(F84:F89)</f>
        <v>13530.48</v>
      </c>
      <c r="G90" s="103">
        <f>SUM(G84:G89)</f>
        <v>14089.56</v>
      </c>
      <c r="H90" s="93"/>
      <c r="I90" s="94"/>
      <c r="J90" s="94"/>
      <c r="K90" s="95"/>
      <c r="L90" s="96"/>
      <c r="M90" s="97"/>
      <c r="N90" s="63"/>
      <c r="O90" s="64"/>
      <c r="P90" s="64"/>
      <c r="Q90" s="64"/>
      <c r="R90" s="64"/>
      <c r="S90" s="64"/>
      <c r="T90" s="64"/>
      <c r="U90" s="64"/>
      <c r="V90" s="64"/>
    </row>
    <row r="91" spans="1:23" x14ac:dyDescent="0.25">
      <c r="A91" s="259" t="s">
        <v>74</v>
      </c>
      <c r="B91" s="259"/>
      <c r="C91" s="259"/>
      <c r="D91" s="259"/>
      <c r="E91" s="259"/>
      <c r="F91" s="257">
        <f>SUM(F90:G90)</f>
        <v>27620.04</v>
      </c>
      <c r="G91" s="257"/>
      <c r="H91" s="257"/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ht="21" x14ac:dyDescent="0.25">
      <c r="A92" s="258" t="s">
        <v>160</v>
      </c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56.25" x14ac:dyDescent="0.25">
      <c r="A93" s="68" t="s">
        <v>1</v>
      </c>
      <c r="B93" s="68" t="s">
        <v>2</v>
      </c>
      <c r="C93" s="68" t="s">
        <v>3</v>
      </c>
      <c r="D93" s="68" t="s">
        <v>4</v>
      </c>
      <c r="E93" s="68" t="s">
        <v>5</v>
      </c>
      <c r="F93" s="72" t="s">
        <v>6</v>
      </c>
      <c r="G93" s="68" t="s">
        <v>7</v>
      </c>
      <c r="H93" s="68" t="s">
        <v>8</v>
      </c>
      <c r="I93" s="72" t="s">
        <v>9</v>
      </c>
      <c r="J93" s="72" t="s">
        <v>10</v>
      </c>
      <c r="K93" s="73" t="s">
        <v>11</v>
      </c>
      <c r="L93" s="68" t="s">
        <v>12</v>
      </c>
      <c r="M93" s="74" t="s">
        <v>13</v>
      </c>
      <c r="N93" s="63"/>
      <c r="O93" s="64"/>
      <c r="P93" s="64"/>
      <c r="Q93" s="64"/>
      <c r="R93" s="64"/>
      <c r="S93" s="64"/>
      <c r="T93" s="64"/>
      <c r="U93" s="64"/>
      <c r="V93" s="64"/>
    </row>
    <row r="94" spans="1:23" x14ac:dyDescent="0.25">
      <c r="A94" s="83">
        <v>1</v>
      </c>
      <c r="B94" s="84" t="s">
        <v>161</v>
      </c>
      <c r="C94" s="84" t="s">
        <v>24</v>
      </c>
      <c r="D94" s="84" t="s">
        <v>162</v>
      </c>
      <c r="E94" s="84" t="s">
        <v>195</v>
      </c>
      <c r="F94" s="85">
        <v>18806.939999999999</v>
      </c>
      <c r="G94" s="85">
        <v>4735.3100000000004</v>
      </c>
      <c r="H94" s="83" t="s">
        <v>163</v>
      </c>
      <c r="I94" s="86" t="s">
        <v>164</v>
      </c>
      <c r="J94" s="86" t="s">
        <v>22</v>
      </c>
      <c r="K94" s="87">
        <v>41641</v>
      </c>
      <c r="L94" s="88" t="str">
        <f ca="1">IFERROR(IF(K94="","DATA INVÁLIDA",IF(AND(TODAY()-K94&gt;=548,OR(B94="H",B94="H1.1")),"VENCIDA",IF(AND(TODAY()-K94&lt;548,OR(B94="H",B94="H1.1")),"EM DIA",IF(AND(TODAY()-K94&gt;=730,OR(B94="A",B94="A1.1",B94="A1",B94="A2",B94="A3",B94="B",B94="B1",B94="B1.1",B94="B2",B94="D2",B94="D2.1",B94="E3")),"VENCIDA",IF(AND(TODAY()-K94&lt;730,OR(B94="A",B94="A1.1",B94="A1",B94="A2",B94="A3",B94="B",B94="B1",B94="B1.1",B94="B2",B94="D2",B94="D2.1",B94="E3")),"EM DIA",IF(AND(TODAY()-K94&gt;=1095,OR(B94="D",B94="D1.1",B94="D1",B94="E",B94="E1",B94="E1.1",B94="E2")),"VENCIDA",IF(AND(TODAY()-K94&lt;1095,OR(B94="D",B94="D1.1",B94="D1",B94="E",B94="E1",B94="E1.1",B94="E2")),"EM DIA",IF(AND(TODAY()-K94&gt;=1460,B94="F2"),"VENCIDA",IF(AND(TODAY()-K94&lt;1460,B94="F2"),"EM DIA",IF(AND(TODAY()-K94&gt;=2555,OR(B94="F",B94="F1")),"VENCIDA",IF(AND(TODAY()-K94&lt;2555,OR(B94="F",B94="F1")),"EM DIA",IF(AND(TODAY()-K94&gt;=1825,OR(B94="G",B94="G0",B94="G1",B94="G1.1",B94="G1.2",B94="G1.3",B94="G1.4",B94="G1.5",B94="G1.7")),"VENCIDA",IF(AND(TODAY()-K94&lt;1825,OR(B94="G",B94="G0",B94="G1",B94="G1.1",B94="G1.2",B94="G1.3",B94="G1.4",B94="G1.5",B94="G1.7")),"EM DIA",""))))))))))))),"-")</f>
        <v>VENCIDA</v>
      </c>
      <c r="M94" s="81">
        <f>IFERROR(IF(K94="","DATA INVÁLIDA",IF(OR(B94="H",B94="H1.1"),EDATE(K94,18),IF(OR(B94="A",B94="A1.1",B94="A1",B94="A2",B94="A3",B94="B",B94="B1",B94="B1.1",B94="B2",B94="D2",B94="D2.1",B94="E3"),EDATE(K94,24),IF(OR(B94="D",B94="D1.1",B94="D1",B94="E",B94="E1",B94="E1.1",B94="E2"),EDATE(K94,36),IF(B94="F2",EDATE(K94,48),IF(OR(B94="F",B94="F1"),EDATE(K94,84),IF(OR(B94="G",B94="G0",B94="G1",B94="G1.1",B94="G1.2",B94="G1.3",B94="G1.4",B94="G1.5",B94="G1.7"),EDATE(K94,60),""))))))),"-")</f>
        <v>43467</v>
      </c>
      <c r="N94" s="63"/>
      <c r="O94" s="64"/>
      <c r="P94" s="64"/>
      <c r="Q94" s="64"/>
      <c r="R94" s="64"/>
      <c r="S94" s="64"/>
      <c r="T94" s="64"/>
      <c r="U94" s="64"/>
      <c r="V94" s="64"/>
    </row>
    <row r="95" spans="1:23" x14ac:dyDescent="0.25">
      <c r="A95" s="83">
        <v>2</v>
      </c>
      <c r="B95" s="84" t="s">
        <v>37</v>
      </c>
      <c r="C95" s="84" t="s">
        <v>167</v>
      </c>
      <c r="D95" s="84" t="s">
        <v>168</v>
      </c>
      <c r="E95" s="84" t="s">
        <v>195</v>
      </c>
      <c r="F95" s="85">
        <v>8500</v>
      </c>
      <c r="G95" s="85" t="str">
        <f>IF(COUNTA(H95)=1,VLOOKUP(B95,'[1]CUSTOS VEICULO-MOTORISTA'!$A$2:$C$17,3,FALSE),"-")</f>
        <v>-</v>
      </c>
      <c r="H95" s="86"/>
      <c r="I95" s="86" t="s">
        <v>53</v>
      </c>
      <c r="J95" s="86" t="s">
        <v>20</v>
      </c>
      <c r="K95" s="87">
        <v>43817</v>
      </c>
      <c r="L95" s="88" t="str">
        <f ca="1">IFERROR(IF(K95="","DATA INVÁLIDA",IF(AND(TODAY()-K95&gt;=548,OR(B95="H",B95="H1.1")),"VENCIDA",IF(AND(TODAY()-K95&lt;548,OR(B95="H",B95="H1.1")),"EM DIA",IF(AND(TODAY()-K95&gt;=730,OR(B95="A",B95="A1.1",B95="A1",B95="A2",B95="A3",B95="B",B95="B1",B95="B1.1",B95="B2",B95="D2",B95="D2.1",B95="E3")),"VENCIDA",IF(AND(TODAY()-K95&lt;730,OR(B95="A",B95="A1.1",B95="A1",B95="A2",B95="A3",B95="B",B95="B1",B95="B1.1",B95="B2",B95="D2",B95="D2.1",B95="E3")),"EM DIA",IF(AND(TODAY()-K95&gt;=1095,OR(B95="D",B95="D1.1",B95="D1",B95="E",B95="E1",B95="E1.1",B95="E2")),"VENCIDA",IF(AND(TODAY()-K95&lt;1095,OR(B95="D",B95="D1.1",B95="D1",B95="E",B95="E1",B95="E1.1",B95="E2")),"EM DIA",IF(AND(TODAY()-K95&gt;=1460,B95="F2"),"VENCIDA",IF(AND(TODAY()-K95&lt;1460,B95="F2"),"EM DIA",IF(AND(TODAY()-K95&gt;=2555,OR(B95="F",B95="F1")),"VENCIDA",IF(AND(TODAY()-K95&lt;2555,OR(B95="F",B95="F1")),"EM DIA",IF(AND(TODAY()-K95&gt;=1825,OR(B95="G",B95="G0",B95="G1",B95="G1.1",B95="G1.2",B95="G1.3",B95="G1.4",B95="G1.5",B95="G1.7")),"VENCIDA",IF(AND(TODAY()-K95&lt;1825,OR(B95="G",B95="G0",B95="G1",B95="G1.1",B95="G1.2",B95="G1.3",B95="G1.4",B95="G1.5",B95="G1.7")),"EM DIA",""))))))))))))),"-")</f>
        <v>VENCIDA</v>
      </c>
      <c r="M95" s="81">
        <f>IFERROR(IF(K95="","DATA INVÁLIDA",IF(OR(B95="H",B95="H1.1"),EDATE(K95,18),IF(OR(B95="A",B95="A1.1",B95="A1",B95="A2",B95="A3",B95="B",B95="B1",B95="B1.1",B95="B2",B95="D2",B95="D2.1",B95="E3"),EDATE(K95,24),IF(OR(B95="D",B95="D1.1",B95="D1",B95="E",B95="E1",B95="E1.1",B95="E2"),EDATE(K95,36),IF(B95="F2",EDATE(K95,48),IF(OR(B95="F",B95="F1"),EDATE(K95,84),IF(OR(B95="G",B95="G0",B95="G1",B95="G1.1",B95="G1.2",B95="G1.3",B95="G1.4",B95="G1.5",B95="G1.7"),EDATE(K95,60),""))))))),"-")</f>
        <v>44913</v>
      </c>
      <c r="N95" s="63"/>
      <c r="O95" s="64"/>
      <c r="P95" s="64"/>
      <c r="Q95" s="64"/>
      <c r="R95" s="64"/>
      <c r="S95" s="64"/>
      <c r="T95" s="64"/>
      <c r="U95" s="64"/>
      <c r="V95" s="64"/>
    </row>
    <row r="96" spans="1:23" x14ac:dyDescent="0.25">
      <c r="A96" s="83">
        <v>3</v>
      </c>
      <c r="B96" s="84" t="s">
        <v>14</v>
      </c>
      <c r="C96" s="84" t="s">
        <v>21</v>
      </c>
      <c r="D96" s="84" t="s">
        <v>174</v>
      </c>
      <c r="E96" s="84" t="s">
        <v>195</v>
      </c>
      <c r="F96" s="85">
        <v>2255.08</v>
      </c>
      <c r="G96" s="85"/>
      <c r="H96" s="83"/>
      <c r="I96" s="86" t="s">
        <v>59</v>
      </c>
      <c r="J96" s="86" t="s">
        <v>22</v>
      </c>
      <c r="K96" s="87">
        <v>44237</v>
      </c>
      <c r="L96" s="88" t="str">
        <f ca="1">IFERROR(IF(K96="","DATA INVÁLIDA",IF(AND(TODAY()-K96&gt;=548,OR(B96="H",B96="H1.1")),"VENCIDA",IF(AND(TODAY()-K96&lt;548,OR(B96="H",B96="H1.1")),"EM DIA",IF(AND(TODAY()-K96&gt;=730,OR(B96="A",B96="A1.1",B96="A1",B96="A2",B96="A3",B96="B",B96="B1",B96="B1.1",B96="B2",B96="D2",B96="D2.1",B96="E3")),"VENCIDA",IF(AND(TODAY()-K96&lt;730,OR(B96="A",B96="A1.1",B96="A1",B96="A2",B96="A3",B96="B",B96="B1",B96="B1.1",B96="B2",B96="D2",B96="D2.1",B96="E3")),"EM DIA",IF(AND(TODAY()-K96&gt;=1095,OR(B96="D",B96="D1.1",B96="D1",B96="E",B96="E1",B96="E1.1",B96="E2")),"VENCIDA",IF(AND(TODAY()-K96&lt;1095,OR(B96="D",B96="D1.1",B96="D1",B96="E",B96="E1",B96="E1.1",B96="E2")),"EM DIA",IF(AND(TODAY()-K96&gt;=1460,B96="F2"),"VENCIDA",IF(AND(TODAY()-K96&lt;1460,B96="F2"),"EM DIA",IF(AND(TODAY()-K96&gt;=2555,OR(B96="F",B96="F1")),"VENCIDA",IF(AND(TODAY()-K96&lt;2555,OR(B96="F",B96="F1")),"EM DIA",IF(AND(TODAY()-K96&gt;=1825,OR(B96="G",B96="G0",B96="G1",B96="G1.1",B96="G1.2",B96="G1.3",B96="G1.4",B96="G1.5",B96="G1.7")),"VENCIDA",IF(AND(TODAY()-K96&lt;1825,OR(B96="G",B96="G0",B96="G1",B96="G1.1",B96="G1.2",B96="G1.3",B96="G1.4",B96="G1.5",B96="G1.7")),"EM DIA",""))))))))))))),"-")</f>
        <v>VENCIDA</v>
      </c>
      <c r="M96" s="81">
        <f>IFERROR(IF(K96="","DATA INVÁLIDA",IF(OR(B96="H",B96="H1.1"),EDATE(K96,18),IF(OR(B96="A",B96="A1.1",B96="A1",B96="A2",B96="A3",B96="B",B96="B1",B96="B1.1",B96="B2",B96="D2",B96="D2.1",B96="E3"),EDATE(K96,24),IF(OR(B96="D",B96="D1.1",B96="D1",B96="E",B96="E1",B96="E1.1",B96="E2"),EDATE(K96,36),IF(B96="F2",EDATE(K96,48),IF(OR(B96="F",B96="F1"),EDATE(K96,84),IF(OR(B96="G",B96="G0",B96="G1",B96="G1.1",B96="G1.2",B96="G1.3",B96="G1.4",B96="G1.5",B96="G1.7"),EDATE(K96,60),""))))))),"-")</f>
        <v>44967</v>
      </c>
      <c r="N96" s="63"/>
      <c r="O96" s="64"/>
      <c r="P96" s="64"/>
      <c r="Q96" s="64"/>
      <c r="R96" s="64"/>
      <c r="S96" s="64"/>
      <c r="T96" s="64"/>
      <c r="U96" s="64"/>
      <c r="V96" s="64"/>
    </row>
    <row r="97" spans="1:23" s="228" customFormat="1" x14ac:dyDescent="0.25">
      <c r="A97" s="220">
        <v>4</v>
      </c>
      <c r="B97" s="221" t="s">
        <v>37</v>
      </c>
      <c r="C97" s="221" t="s">
        <v>167</v>
      </c>
      <c r="D97" s="221" t="s">
        <v>767</v>
      </c>
      <c r="E97" s="221" t="s">
        <v>522</v>
      </c>
      <c r="F97" s="222">
        <v>8500</v>
      </c>
      <c r="G97" s="222"/>
      <c r="H97" s="220"/>
      <c r="I97" s="223" t="s">
        <v>53</v>
      </c>
      <c r="J97" s="223" t="s">
        <v>63</v>
      </c>
      <c r="K97" s="224">
        <v>45134</v>
      </c>
      <c r="L97" s="225" t="s">
        <v>599</v>
      </c>
      <c r="M97" s="231">
        <v>45500</v>
      </c>
      <c r="N97" s="226"/>
      <c r="O97" s="227"/>
      <c r="P97" s="227"/>
      <c r="Q97" s="227"/>
      <c r="R97" s="227"/>
      <c r="S97" s="227"/>
      <c r="T97" s="227"/>
      <c r="U97" s="227"/>
      <c r="V97" s="227"/>
    </row>
    <row r="98" spans="1:23" x14ac:dyDescent="0.25">
      <c r="A98" s="83">
        <v>5</v>
      </c>
      <c r="B98" s="84" t="s">
        <v>14</v>
      </c>
      <c r="C98" s="84" t="s">
        <v>21</v>
      </c>
      <c r="D98" s="84" t="s">
        <v>176</v>
      </c>
      <c r="E98" s="84" t="s">
        <v>124</v>
      </c>
      <c r="F98" s="85">
        <v>2255.08</v>
      </c>
      <c r="G98" s="85" t="str">
        <f>IF(COUNTA(H98)=1,VLOOKUP(B98,'[1]CUSTOS VEICULO-MOTORISTA'!$A$2:$C$17,3,FALSE),"-")</f>
        <v>-</v>
      </c>
      <c r="H98" s="83"/>
      <c r="I98" s="86" t="s">
        <v>19</v>
      </c>
      <c r="J98" s="86" t="s">
        <v>20</v>
      </c>
      <c r="K98" s="87">
        <v>43301</v>
      </c>
      <c r="L98" s="88" t="str">
        <f ca="1">IFERROR(IF(K98="","DATA INVÁLIDA",IF(AND(TODAY()-K98&gt;=548,OR(B98="H",B98="H1.1")),"VENCIDA",IF(AND(TODAY()-K98&lt;548,OR(B98="H",B98="H1.1")),"EM DIA",IF(AND(TODAY()-K98&gt;=730,OR(B98="A",B98="A1.1",B98="A1",B98="A2",B98="A3",B98="B",B98="B1",B98="B1.1",B98="B2",B98="D2",B98="D2.1",B98="E3")),"VENCIDA",IF(AND(TODAY()-K98&lt;730,OR(B98="A",B98="A1.1",B98="A1",B98="A2",B98="A3",B98="B",B98="B1",B98="B1.1",B98="B2",B98="D2",B98="D2.1",B98="E3")),"EM DIA",IF(AND(TODAY()-K98&gt;=1095,OR(B98="D",B98="D1.1",B98="D1",B98="E",B98="E1",B98="E1.1",B98="E2")),"VENCIDA",IF(AND(TODAY()-K98&lt;1095,OR(B98="D",B98="D1.1",B98="D1",B98="E",B98="E1",B98="E1.1",B98="E2")),"EM DIA",IF(AND(TODAY()-K98&gt;=1460,B98="F2"),"VENCIDA",IF(AND(TODAY()-K98&lt;1460,B98="F2"),"EM DIA",IF(AND(TODAY()-K98&gt;=2555,OR(B98="F",B98="F1")),"VENCIDA",IF(AND(TODAY()-K98&lt;K1202555,OR(B98="F",B98="F1")),"EM DIA",IF(AND(TODAY()-K98&gt;=1825,OR(B98="G",B98="G0",B98="G1",B98="G1.1",B98="G1.2",B98="G1.3",B98="G1.4",B98="G1.5",B98="G1.7")),"VENCIDA",IF(AND(TODAY()-K98&lt;1825,OR(B98="G",B98="G0",B98="G1",B98="G1.1",B98="G1.2",B98="G1.3",B98="G1.4",B98="G1.5",B98="G1.7")),"EM DIA",""))))))))))))),"-")</f>
        <v>VENCIDA</v>
      </c>
      <c r="M98" s="81">
        <f>IFERROR(IF(K98="","DATA INVÁLIDA",IF(OR(B98="H",B98="H1.1"),EDATE(K98,18),IF(OR(B98="A",B98="A1.1",B98="A1",B98="A2",B98="A3",B98="B",B98="B1",B98="B1.1",B98="B2",B98="D2",B98="D2.1",B98="E3"),EDATE(K98,24),IF(OR(B98="D",B98="D1.1",B98="D1",B98="E",B98="E1",B98="E1.1",B98="E2"),EDATE(K98,36),IF(B98="F2",EDATE(K98,48),IF(OR(B98="F",B98="F1"),EDATE(K98,84),IF(OR(B98="G",B98="G0",B98="G1",B98="G1.1",B98="G1.2",B98="G1.3",B98="G1.4",B98="G1.5",B98="G1.7"),EDATE(K98,60),""))))))),"-")</f>
        <v>44032</v>
      </c>
      <c r="N98" s="63"/>
      <c r="O98" s="64"/>
      <c r="P98" s="64"/>
      <c r="Q98" s="64"/>
      <c r="R98" s="64"/>
      <c r="S98" s="64"/>
      <c r="T98" s="64"/>
      <c r="U98" s="64"/>
      <c r="V98" s="64"/>
    </row>
    <row r="99" spans="1:23" x14ac:dyDescent="0.25">
      <c r="A99" s="83">
        <v>6</v>
      </c>
      <c r="B99" s="84" t="s">
        <v>37</v>
      </c>
      <c r="C99" s="84" t="s">
        <v>38</v>
      </c>
      <c r="D99" s="33" t="s">
        <v>681</v>
      </c>
      <c r="E99" s="84" t="s">
        <v>508</v>
      </c>
      <c r="F99" s="85">
        <v>8500</v>
      </c>
      <c r="G99" s="85"/>
      <c r="H99" s="83"/>
      <c r="I99" s="86" t="s">
        <v>41</v>
      </c>
      <c r="J99" s="86" t="s">
        <v>63</v>
      </c>
      <c r="K99" s="87">
        <v>45061</v>
      </c>
      <c r="L99" s="88" t="s">
        <v>253</v>
      </c>
      <c r="M99" s="81">
        <f>IFERROR(IF(K99="","DATA INVÁLIDA",IF(OR(B99="H",B99="H1.1"),EDATE(K99,18),IF(OR(B99="A",B99="A1.1",B99="A1",B99="A2",B99="A3",B99="B",B99="B1",B99="B1.1",B99="B2",B99="D2",B99="D2.1",B99="E3"),EDATE(K99,24),IF(OR(B99="D",B99="D1.1",B99="D1",B99="E",B99="E1",B99="E1.1",B99="E2"),EDATE(K99,36),IF(B99="F2",EDATE(K99,48),IF(OR(B99="F",B99="F1"),EDATE(K99,84),IF(OR(B99="G",B99="G0",B99="G1",B99="G1.1",B99="G1.2",B99="G1.3",B99="G1.4",B99="G1.5",B99="G1.7"),EDATE(K99,60),""))))))),"-")</f>
        <v>46157</v>
      </c>
      <c r="N99" s="63"/>
      <c r="O99" s="64"/>
      <c r="P99" s="64"/>
      <c r="Q99" s="64"/>
      <c r="R99" s="64"/>
      <c r="S99" s="64"/>
      <c r="T99" s="64"/>
      <c r="U99" s="64"/>
      <c r="V99" s="64"/>
    </row>
    <row r="100" spans="1:23" x14ac:dyDescent="0.25">
      <c r="A100" s="83">
        <v>7</v>
      </c>
      <c r="B100" s="84" t="s">
        <v>14</v>
      </c>
      <c r="C100" s="84" t="s">
        <v>21</v>
      </c>
      <c r="D100" s="84" t="s">
        <v>177</v>
      </c>
      <c r="E100" s="84" t="s">
        <v>757</v>
      </c>
      <c r="F100" s="85">
        <v>2255.08</v>
      </c>
      <c r="G100" s="85">
        <v>3522.39</v>
      </c>
      <c r="H100" s="83" t="s">
        <v>178</v>
      </c>
      <c r="I100" s="86" t="s">
        <v>53</v>
      </c>
      <c r="J100" s="86" t="s">
        <v>22</v>
      </c>
      <c r="K100" s="87">
        <v>43670</v>
      </c>
      <c r="L100" s="88" t="str">
        <f ca="1">IFERROR(IF(K100="","DATA INVÁLIDA",IF(AND(TODAY()-K100&gt;=548,OR(B100="H",B100="H1.1")),"VENCIDA",IF(AND(TODAY()-K100&lt;548,OR(B100="H",B100="H1.1")),"EM DIA",IF(AND(TODAY()-K100&gt;=730,OR(B100="A",B100="A1.1",B100="A1",B100="A2",B100="A3",B100="B",B100="B1",B100="B1.1",B100="B2",B100="D2",B100="D2.1",B100="E3")),"VENCIDA",IF(AND(TODAY()-K100&lt;730,OR(B100="A",B100="A1.1",B100="A1",B100="A2",B100="A3",B100="B",B100="B1",B100="B1.1",B100="B2",B100="D2",B100="D2.1",B100="E3")),"EM DIA",IF(AND(TODAY()-K100&gt;=1095,OR(B100="D",B100="D1.1",B100="D1",B100="E",B100="E1",B100="E1.1",B100="E2")),"VENCIDA",IF(AND(TODAY()-K100&lt;1095,OR(B100="D",B100="D1.1",B100="D1",B100="E",B100="E1",B100="E1.1",B100="E2")),"EM DIA",IF(AND(TODAY()-K100&gt;=1460,B100="F2"),"VENCIDA",IF(AND(TODAY()-K100&lt;1460,B100="F2"),"EM DIA",IF(AND(TODAY()-K100&gt;=2555,OR(B100="F",B100="F1")),"VENCIDA",IF(AND(TODAY()-K100&lt;2555,OR(B100="F",B100="F1")),"EM DIA",IF(AND(TODAY()-K100&gt;=1825,OR(B100="G",B100="G0",B100="G1",B100="G1.1",B100="G1.2",B100="G1.3",B100="G1.4",B100="G1.5",B100="G1.7")),"VENCIDA",IF(AND(TODAY()-K100&lt;1825,OR(B100="G",B100="G0",B100="G1",B100="G1.1",B100="G1.2",B100="G1.3",B100="G1.4",B100="G1.5",B100="G1.7")),"EM DIA",""))))))))))))),"-")</f>
        <v>VENCIDA</v>
      </c>
      <c r="M100" s="81">
        <f>IFERROR(IF(K100="","DATA INVÁLIDA",IF(OR(B100="H",B100="H1.1"),EDATE(K100,18),IF(OR(B100="A",B100="A1.1",B100="A1",B100="A2",B100="A3",B100="B",B100="B1",B100="B1.1",B100="B2",B100="D2",B100="D2.1",B100="E3"),EDATE(K100,24),IF(OR(B100="D",B100="D1.1",B100="D1",B100="E",B100="E1",B100="E1.1",B100="E2"),EDATE(K100,36),IF(B100="F2",EDATE(K100,48),IF(OR(B100="F",B100="F1"),EDATE(K100,84),IF(OR(B100="G",B100="G0",B100="G1",B100="G1.1",B100="G1.2",B100="G1.3",B100="G1.4",B100="G1.5",B100="G1.7"),EDATE(K100,60),""))))))),"-")</f>
        <v>44401</v>
      </c>
      <c r="N100" s="63"/>
      <c r="O100" s="64"/>
      <c r="P100" s="64"/>
      <c r="Q100" s="64"/>
      <c r="R100" s="64"/>
      <c r="S100" s="64"/>
      <c r="T100" s="64"/>
      <c r="U100" s="64"/>
      <c r="V100" s="64"/>
    </row>
    <row r="101" spans="1:23" x14ac:dyDescent="0.25">
      <c r="A101" s="83">
        <v>8</v>
      </c>
      <c r="B101" s="84" t="s">
        <v>14</v>
      </c>
      <c r="C101" s="84" t="s">
        <v>21</v>
      </c>
      <c r="D101" s="84" t="s">
        <v>179</v>
      </c>
      <c r="E101" s="84" t="s">
        <v>170</v>
      </c>
      <c r="F101" s="85">
        <v>2255.08</v>
      </c>
      <c r="G101" s="85">
        <v>3522.39</v>
      </c>
      <c r="H101" s="83" t="s">
        <v>180</v>
      </c>
      <c r="I101" s="86" t="s">
        <v>53</v>
      </c>
      <c r="J101" s="86" t="s">
        <v>22</v>
      </c>
      <c r="K101" s="87">
        <v>43707</v>
      </c>
      <c r="L101" s="88" t="str">
        <f ca="1">IFERROR(IF(K101="","DATA INVÁLIDA",IF(AND(TODAY()-K101&gt;=548,OR(B101="H",B101="H1.1")),"VENCIDA",IF(AND(TODAY()-K101&lt;548,OR(B101="H",B101="H1.1")),"EM DIA",IF(AND(TODAY()-K101&gt;=730,OR(B101="A",B101="A1.1",B101="A1",B101="A2",B101="A3",B101="B",B101="B1",B101="B1.1",B101="B2",B101="D2",B101="D2.1",B101="E3")),"VENCIDA",IF(AND(TODAY()-K101&lt;730,OR(B101="A",B101="A1.1",B101="A1",B101="A2",B101="A3",B101="B",B101="B1",B101="B1.1",B101="B2",B101="D2",B101="D2.1",B101="E3")),"EM DIA",IF(AND(TODAY()-K101&gt;=1095,OR(B101="D",B101="D1.1",B101="D1",B101="E",B101="E1",B101="E1.1",B101="E2")),"VENCIDA",IF(AND(TODAY()-K101&lt;1095,OR(B101="D",B101="D1.1",B101="D1",B101="E",B101="E1",B101="E1.1",B101="E2")),"EM DIA",IF(AND(TODAY()-K101&gt;=1460,B101="F2"),"VENCIDA",IF(AND(TODAY()-K101&lt;1460,B101="F2"),"EM DIA",IF(AND(TODAY()-K101&gt;=2555,OR(B101="F",B101="F1")),"VENCIDA",IF(AND(TODAY()-K101&lt;2555,OR(B101="F",B101="F1")),"EM DIA",IF(AND(TODAY()-K101&gt;=1825,OR(B101="G",B101="G0",B101="G1",B101="G1.1",B101="G1.2",B101="G1.3",B101="G1.4",B101="G1.5",B101="G1.7")),"VENCIDA",IF(AND(TODAY()-K101&lt;1825,OR(B101="G",B101="G0",B101="G1",B101="G1.1",B101="G1.2",B101="G1.3",B101="G1.4",B101="G1.5",B101="G1.7")),"EM DIA",""))))))))))))),"-")</f>
        <v>VENCIDA</v>
      </c>
      <c r="M101" s="81">
        <f>IFERROR(IF(K101="","DATA INVÁLIDA",IF(OR(B101="H",B101="H1.1"),EDATE(K101,18),IF(OR(B101="A",B101="A1.1",B101="A1",B101="A2",B101="A3",B101="B",B101="B1",B101="B1.1",B101="B2",B101="D2",B101="D2.1",B101="E3"),EDATE(K101,24),IF(OR(B101="D",B101="D1.1",B101="D1",B101="E",B101="E1",B101="E1.1",B101="E2"),EDATE(K101,36),IF(B101="F2",EDATE(K101,48),IF(OR(B101="F",B101="F1"),EDATE(K101,84),IF(OR(B101="G",B101="G0",B101="G1",B101="G1.1",B101="G1.2",B101="G1.3",B101="G1.4",B101="G1.5",B101="G1.7"),EDATE(K101,60),""))))))),"-")</f>
        <v>44438</v>
      </c>
      <c r="N101" s="63"/>
      <c r="O101" s="64"/>
      <c r="P101" s="64"/>
      <c r="Q101" s="64"/>
      <c r="R101" s="64"/>
      <c r="S101" s="64"/>
      <c r="T101" s="64"/>
      <c r="U101" s="64"/>
      <c r="V101" s="64"/>
    </row>
    <row r="102" spans="1:23" x14ac:dyDescent="0.25">
      <c r="A102" s="83">
        <v>9</v>
      </c>
      <c r="B102" s="84" t="s">
        <v>580</v>
      </c>
      <c r="C102" s="84" t="s">
        <v>24</v>
      </c>
      <c r="D102" s="84" t="s">
        <v>115</v>
      </c>
      <c r="E102" s="84" t="s">
        <v>195</v>
      </c>
      <c r="F102" s="85">
        <v>13240.9</v>
      </c>
      <c r="G102" s="85" t="s">
        <v>17</v>
      </c>
      <c r="H102" s="83"/>
      <c r="I102" s="86" t="s">
        <v>116</v>
      </c>
      <c r="J102" s="86" t="s">
        <v>110</v>
      </c>
      <c r="K102" s="87">
        <v>42570</v>
      </c>
      <c r="L102" s="88" t="s">
        <v>599</v>
      </c>
      <c r="M102" s="81"/>
      <c r="N102" s="63"/>
      <c r="O102" s="64"/>
      <c r="P102" s="64"/>
      <c r="Q102" s="64"/>
      <c r="R102" s="64"/>
      <c r="S102" s="64"/>
      <c r="T102" s="64"/>
      <c r="U102" s="64"/>
      <c r="V102" s="64"/>
    </row>
    <row r="103" spans="1:23" x14ac:dyDescent="0.25">
      <c r="A103" s="83">
        <v>10</v>
      </c>
      <c r="B103" s="84" t="s">
        <v>37</v>
      </c>
      <c r="C103" s="84" t="s">
        <v>38</v>
      </c>
      <c r="D103" s="84" t="s">
        <v>661</v>
      </c>
      <c r="E103" s="84" t="s">
        <v>26</v>
      </c>
      <c r="F103" s="85">
        <v>8500</v>
      </c>
      <c r="G103" s="85" t="str">
        <f>IF(COUNTA(H103)=1,VLOOKUP(B103,'[1]CUSTOS VEICULO-MOTORISTA'!$A$2:$C$17,3,FALSE),"-")</f>
        <v>-</v>
      </c>
      <c r="H103" s="83"/>
      <c r="I103" s="86" t="s">
        <v>84</v>
      </c>
      <c r="J103" s="86" t="s">
        <v>22</v>
      </c>
      <c r="K103" s="87">
        <v>44960</v>
      </c>
      <c r="L103" s="88" t="str">
        <f ca="1">IFERROR(IF(K103="","DATA INVÁLIDA",IF(AND(TODAY()-K103&gt;=548,OR(B103="H",B103="H1.1")),"VENCIDA",IF(AND(TODAY()-K103&lt;548,OR(B103="H",B103="H1.1")),"EM DIA",IF(AND(TODAY()-K103&gt;=730,OR(B103="A",B103="A1.1",B103="A1",B103="A2",B103="A3",B103="B",B103="B1",B103="B1.1",B103="B2",B103="D2",B103="D2.1",B103="E3")),"VENCIDA",IF(AND(TODAY()-K103&lt;730,OR(B103="A",B103="A1.1",B103="A1",B103="A2",B103="A3",B103="B",B103="B1",B103="B1.1",B103="B2",B103="D2",B103="D2.1",B103="E3")),"EM DIA",IF(AND(TODAY()-K103&gt;=1095,OR(B103="D",B103="D1.1",B103="D1",B103="E",B103="E1",B103="E1.1",B103="E2")),"VENCIDA",IF(AND(TODAY()-K103&lt;1095,OR(B103="D",B103="D1.1",B103="D1",B103="E",B103="E1",B103="E1.1",B103="E2")),"EM DIA",IF(AND(TODAY()-K103&gt;=1460,B103="F2"),"VENCIDA",IF(AND(TODAY()-K103&lt;1460,B103="F2"),"EM DIA",IF(AND(TODAY()-K103&gt;=2555,OR(B103="F",B103="F1")),"VENCIDA",IF(AND(TODAY()-K103&lt;2555,OR(B103="F",B103="F1")),"EM DIA",IF(AND(TODAY()-K103&gt;=1825,OR(B103="G",B103="G0",B103="G1",B103="G1.1",B103="G1.2",B103="G1.3",B103="G1.4",B103="G1.5",B103="G1.7")),"VENCIDA",IF(AND(TODAY()-K103&lt;1825,OR(B103="G",B103="G0",B103="G1",B103="G1.1",B103="G1.2",B103="G1.3",B103="G1.4",B103="G1.5",B103="G1.7")),"EM DIA",""))))))))))))),"-")</f>
        <v>EM DIA</v>
      </c>
      <c r="M103" s="81">
        <f>IFERROR(IF(K103="","DATA INVÁLIDA",IF(OR(B103="H",B103="H1.1"),EDATE(K103,18),IF(OR(B103="A",B103="A1.1",B103="A1",B103="A2",B103="A3",B103="B",B103="B1",B103="B1.1",B103="B2",B103="D2",B103="D2.1",B103="E3"),EDATE(K103,24),IF(OR(B103="D",B103="D1.1",B103="D1",B103="E",B103="E1",B103="E1.1",B103="E2"),EDATE(K103,36),IF(B103="F2",EDATE(K103,48),IF(OR(B103="F",B103="F1"),EDATE(K103,84),IF(OR(B103="G",B103="G0",B103="G1",B103="G1.1",B103="G1.2",B103="G1.3",B103="G1.4",B103="G1.5",B103="G1.7"),EDATE(K103,60),""))))))),"-")</f>
        <v>46056</v>
      </c>
      <c r="N103" s="63"/>
      <c r="O103" s="64"/>
      <c r="P103" s="64"/>
      <c r="Q103" s="64"/>
      <c r="R103" s="64"/>
      <c r="S103" s="64"/>
      <c r="T103" s="64"/>
      <c r="U103" s="64"/>
      <c r="V103" s="64"/>
    </row>
    <row r="104" spans="1:23" x14ac:dyDescent="0.25">
      <c r="A104" s="83">
        <v>11</v>
      </c>
      <c r="B104" s="85" t="s">
        <v>23</v>
      </c>
      <c r="C104" s="85" t="s">
        <v>24</v>
      </c>
      <c r="D104" s="85" t="s">
        <v>633</v>
      </c>
      <c r="E104" s="85" t="s">
        <v>26</v>
      </c>
      <c r="F104" s="85">
        <v>25000</v>
      </c>
      <c r="G104" s="85"/>
      <c r="H104" s="98" t="s">
        <v>634</v>
      </c>
      <c r="I104" s="104" t="s">
        <v>27</v>
      </c>
      <c r="J104" s="104" t="s">
        <v>22</v>
      </c>
      <c r="K104" s="87">
        <v>43714</v>
      </c>
      <c r="L104" s="88" t="s">
        <v>253</v>
      </c>
      <c r="M104" s="81">
        <v>44871</v>
      </c>
      <c r="N104" s="63"/>
      <c r="O104" s="64"/>
      <c r="P104" s="64"/>
      <c r="Q104" s="64"/>
      <c r="R104" s="64"/>
      <c r="S104" s="64"/>
      <c r="T104" s="64"/>
      <c r="U104" s="64"/>
      <c r="V104" s="64"/>
    </row>
    <row r="105" spans="1:23" ht="37.5" x14ac:dyDescent="0.25">
      <c r="A105" s="83">
        <v>12</v>
      </c>
      <c r="B105" s="84" t="s">
        <v>161</v>
      </c>
      <c r="C105" s="90" t="s">
        <v>525</v>
      </c>
      <c r="D105" s="90" t="s">
        <v>165</v>
      </c>
      <c r="E105" s="85" t="s">
        <v>499</v>
      </c>
      <c r="F105" s="85">
        <v>18806.939999999999</v>
      </c>
      <c r="G105" s="85">
        <v>4735.3100000000004</v>
      </c>
      <c r="H105" s="84" t="s">
        <v>515</v>
      </c>
      <c r="I105" s="86" t="s">
        <v>164</v>
      </c>
      <c r="J105" s="104" t="s">
        <v>22</v>
      </c>
      <c r="K105" s="87">
        <v>41641</v>
      </c>
      <c r="L105" s="88" t="str">
        <f ca="1">IFERROR(IF(K105="","DATA INVÁLIDA",IF(AND(TODAY()-K105&gt;=548,OR(B105="H",B105="H1.1")),"VENCIDA",IF(AND(TODAY()-K105&lt;548,OR(B105="H",B105="H1.1")),"EM DIA",IF(AND(TODAY()-K105&gt;=730,OR(B105="A",B105="A1.1",B105="A1",B105="A2",B105="A3",B105="B",B105="B1",B105="B1.1",B105="B2",B105="D2",B105="D2.1",B105="E3")),"VENCIDA",IF(AND(TODAY()-K105&lt;730,OR(B105="A",B105="A1.1",B105="A1",B105="A2",B105="A3",B105="B",B105="B1",B105="B1.1",B105="B2",B105="D2",B105="D2.1",B105="E3")),"EM DIA",IF(AND(TODAY()-K105&gt;=1095,OR(B105="D",B105="D1.1",B105="D1",B105="E",B105="E1",B105="E1.1",B105="E2")),"VENCIDA",IF(AND(TODAY()-K105&lt;1095,OR(B105="D",B105="D1.1",B105="D1",B105="E",B105="E1",B105="E1.1",B105="E2")),"EM DIA",IF(AND(TODAY()-K105&gt;=1460,B105="F2"),"VENCIDA",IF(AND(TODAY()-K105&lt;1460,B105="F2"),"EM DIA",IF(AND(TODAY()-K105&gt;=2555,OR(B105="F",B105="F1")),"VENCIDA",IF(AND(TODAY()-K105&lt;2555,OR(B105="F",B105="F1")),"EM DIA",IF(AND(TODAY()-K105&gt;=1825,OR(B105="G",B105="G0",B105="G1",B105="G1.1",B105="G1.2",B105="G1.3",B105="G1.4",B105="G1.5",B105="G1.7")),"VENCIDA",IF(AND(TODAY()-K105&lt;1825,OR(B105="G",B105="G0",B105="G1",B105="G1.1",B105="G1.2",B105="G1.3",B105="G1.4",B105="G1.5",B105="G1.7")),"EM DIA",""))))))))))))),"-")</f>
        <v>VENCIDA</v>
      </c>
      <c r="M105" s="81">
        <v>43102</v>
      </c>
      <c r="N105" s="63"/>
      <c r="O105" s="64"/>
      <c r="P105" s="64"/>
      <c r="Q105" s="64"/>
      <c r="R105" s="64"/>
      <c r="S105" s="64"/>
      <c r="T105" s="64"/>
      <c r="U105" s="64"/>
      <c r="V105" s="64"/>
    </row>
    <row r="106" spans="1:23" x14ac:dyDescent="0.25">
      <c r="A106" s="257" t="s">
        <v>73</v>
      </c>
      <c r="B106" s="257"/>
      <c r="C106" s="257"/>
      <c r="D106" s="257"/>
      <c r="E106" s="257"/>
      <c r="F106" s="91">
        <f>SUM(F94:F105)</f>
        <v>118875.1</v>
      </c>
      <c r="G106" s="91">
        <f>SUM(G94:G105)</f>
        <v>16515.400000000001</v>
      </c>
      <c r="H106" s="93"/>
      <c r="I106" s="94"/>
      <c r="J106" s="94"/>
      <c r="K106" s="95"/>
      <c r="L106" s="96"/>
      <c r="M106" s="97"/>
      <c r="N106" s="63"/>
      <c r="O106" s="64"/>
      <c r="P106" s="64"/>
      <c r="Q106" s="64"/>
      <c r="R106" s="64"/>
      <c r="S106" s="64"/>
      <c r="T106" s="64"/>
      <c r="U106" s="64"/>
      <c r="V106" s="64"/>
    </row>
    <row r="107" spans="1:23" x14ac:dyDescent="0.25">
      <c r="A107" s="257" t="s">
        <v>74</v>
      </c>
      <c r="B107" s="257"/>
      <c r="C107" s="257"/>
      <c r="D107" s="257"/>
      <c r="E107" s="257"/>
      <c r="F107" s="257">
        <f>SUM(F106:G106)</f>
        <v>135390.5</v>
      </c>
      <c r="G107" s="257"/>
      <c r="H107" s="257"/>
      <c r="I107" s="93"/>
      <c r="J107" s="94"/>
      <c r="K107" s="94"/>
      <c r="L107" s="95"/>
      <c r="M107" s="96"/>
      <c r="N107" s="97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ht="21" x14ac:dyDescent="0.25">
      <c r="A108" s="258" t="s">
        <v>181</v>
      </c>
      <c r="B108" s="258"/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63"/>
      <c r="P108" s="64"/>
      <c r="Q108" s="64"/>
      <c r="R108" s="64"/>
      <c r="S108" s="64"/>
      <c r="T108" s="64"/>
      <c r="U108" s="64"/>
      <c r="V108" s="64"/>
      <c r="W108" s="64"/>
    </row>
    <row r="109" spans="1:23" ht="56.25" x14ac:dyDescent="0.25">
      <c r="A109" s="68" t="s">
        <v>1</v>
      </c>
      <c r="B109" s="68" t="s">
        <v>2</v>
      </c>
      <c r="C109" s="68" t="s">
        <v>3</v>
      </c>
      <c r="D109" s="68" t="s">
        <v>4</v>
      </c>
      <c r="E109" s="68" t="s">
        <v>5</v>
      </c>
      <c r="F109" s="72" t="s">
        <v>6</v>
      </c>
      <c r="G109" s="68" t="s">
        <v>7</v>
      </c>
      <c r="H109" s="68" t="s">
        <v>8</v>
      </c>
      <c r="I109" s="72" t="s">
        <v>9</v>
      </c>
      <c r="J109" s="72" t="s">
        <v>10</v>
      </c>
      <c r="K109" s="73" t="s">
        <v>11</v>
      </c>
      <c r="L109" s="68" t="s">
        <v>12</v>
      </c>
      <c r="M109" s="74" t="s">
        <v>13</v>
      </c>
      <c r="N109" s="63"/>
      <c r="O109" s="64"/>
      <c r="P109" s="64"/>
      <c r="Q109" s="64"/>
      <c r="R109" s="64"/>
      <c r="S109" s="64"/>
      <c r="T109" s="64"/>
      <c r="U109" s="64"/>
      <c r="V109" s="64"/>
    </row>
    <row r="110" spans="1:23" x14ac:dyDescent="0.25">
      <c r="A110" s="83">
        <v>1</v>
      </c>
      <c r="B110" s="84" t="s">
        <v>37</v>
      </c>
      <c r="C110" s="84" t="s">
        <v>125</v>
      </c>
      <c r="D110" s="164" t="s">
        <v>536</v>
      </c>
      <c r="E110" s="84" t="s">
        <v>186</v>
      </c>
      <c r="F110" s="98">
        <v>8500</v>
      </c>
      <c r="G110" s="98" t="str">
        <f>IF(COUNTA(H110)=1,VLOOKUP(B110,'[1]CUSTOS VEICULO-MOTORISTA'!$A$2:$C$17,3,FALSE),"-")</f>
        <v>-</v>
      </c>
      <c r="H110" s="83"/>
      <c r="I110" s="86" t="s">
        <v>187</v>
      </c>
      <c r="J110" s="86" t="s">
        <v>22</v>
      </c>
      <c r="K110" s="87">
        <v>42513</v>
      </c>
      <c r="L110" s="102" t="str">
        <f t="shared" ref="L110:L125" ca="1" si="9">IFERROR(IF(K110="","DATA INVÁLIDA",IF(AND(TODAY()-K110&gt;=548,OR(B110="H",B110="H1.1")),"VENCIDA",IF(AND(TODAY()-K110&lt;548,OR(B110="H",B110="H1.1")),"EM DIA",IF(AND(TODAY()-K110&gt;=730,OR(B110="A",B110="A1.1",B110="A1",B110="A2",B110="A3",B110="B",B110="B1",B110="B1.1",B110="B2",B110="D2",B110="D2.1",B110="E3")),"VENCIDA",IF(AND(TODAY()-K110&lt;730,OR(B110="A",B110="A1.1",B110="A1",B110="A2",B110="A3",B110="B",B110="B1",B110="B1.1",B110="B2",B110="D2",B110="D2.1",B110="E3")),"EM DIA",IF(AND(TODAY()-K110&gt;=1095,OR(B110="D",B110="D1.1",B110="D1",B110="E",B110="E1",B110="E1.1",B110="E2")),"VENCIDA",IF(AND(TODAY()-K110&lt;1095,OR(B110="D",B110="D1.1",B110="D1",B110="E",B110="E1",B110="E1.1",B110="E2")),"EM DIA",IF(AND(TODAY()-K110&gt;=1460,B110="F2"),"VENCIDA",IF(AND(TODAY()-K110&lt;1460,B110="F2"),"EM DIA",IF(AND(TODAY()-K110&gt;=2555,OR(B110="F",B110="F1")),"VENCIDA",IF(AND(TODAY()-K110&lt;2555,OR(B110="F",B110="F1")),"EM DIA",IF(AND(TODAY()-K110&gt;=1825,OR(B110="G",B110="G0",B110="G1",B110="G1.1",B110="G1.2",B110="G1.3",B110="G1.4",B110="G1.5",B110="G1.7")),"VENCIDA",IF(AND(TODAY()-K110&lt;1825,OR(B110="G",B110="G0",B110="G1",B110="G1.1",B110="G1.2",B110="G1.3",B110="G1.4",B110="G1.5",B110="G1.7")),"EM DIA",""))))))))))))),"-")</f>
        <v>VENCIDA</v>
      </c>
      <c r="M110" s="87">
        <f t="shared" ref="M110:M125" si="10">IFERROR(IF(K110="","DATA INVÁLIDA",IF(OR(B110="H",B110="H1.1"),EDATE(K110,18),IF(OR(B110="A",B110="A1.1",B110="A1",B110="A2",B110="A3",B110="B",B110="B1",B110="B1.1",B110="B2",B110="D2",B110="D2.1",B110="E3"),EDATE(K110,24),IF(OR(B110="D",B110="D1.1",B110="D1",B110="E",B110="E1",B110="E1.1",B110="E2"),EDATE(K110,36),IF(B110="F2",EDATE(K110,48),IF(OR(B110="F",B110="F1"),EDATE(K110,84),IF(OR(B110="G",B110="G0",B110="G1",B110="G1.1",B110="G1.2",B110="G1.3",B110="G1.4",B110="G1.5",B110="G1.7"),EDATE(K110,60),""))))))),"-")</f>
        <v>43608</v>
      </c>
      <c r="N110" s="63"/>
      <c r="O110" s="64"/>
      <c r="P110" s="64"/>
      <c r="Q110" s="64"/>
      <c r="R110" s="64"/>
      <c r="S110" s="64"/>
      <c r="T110" s="64"/>
      <c r="U110" s="64"/>
      <c r="V110" s="64"/>
    </row>
    <row r="111" spans="1:23" x14ac:dyDescent="0.25">
      <c r="A111" s="83">
        <v>2</v>
      </c>
      <c r="B111" s="84" t="s">
        <v>37</v>
      </c>
      <c r="C111" s="84" t="s">
        <v>38</v>
      </c>
      <c r="D111" s="164" t="s">
        <v>188</v>
      </c>
      <c r="E111" s="84" t="s">
        <v>195</v>
      </c>
      <c r="F111" s="98">
        <v>8500</v>
      </c>
      <c r="G111" s="98" t="str">
        <f>IF(COUNTA(H111)=1,VLOOKUP(B111,'[1]CUSTOS VEICULO-MOTORISTA'!$A$2:$C$17,3,FALSE),"-")</f>
        <v>-</v>
      </c>
      <c r="H111" s="83"/>
      <c r="I111" s="86" t="s">
        <v>41</v>
      </c>
      <c r="J111" s="86" t="s">
        <v>22</v>
      </c>
      <c r="K111" s="87">
        <v>43437</v>
      </c>
      <c r="L111" s="102" t="str">
        <f t="shared" ca="1" si="9"/>
        <v>VENCIDA</v>
      </c>
      <c r="M111" s="87">
        <f t="shared" si="10"/>
        <v>44533</v>
      </c>
      <c r="N111" s="63"/>
      <c r="O111" s="64"/>
      <c r="P111" s="64"/>
      <c r="Q111" s="64"/>
      <c r="R111" s="64"/>
      <c r="S111" s="64"/>
      <c r="T111" s="64"/>
      <c r="U111" s="64"/>
      <c r="V111" s="64"/>
    </row>
    <row r="112" spans="1:23" x14ac:dyDescent="0.25">
      <c r="A112" s="83">
        <v>3</v>
      </c>
      <c r="B112" s="84" t="s">
        <v>37</v>
      </c>
      <c r="C112" s="84" t="s">
        <v>38</v>
      </c>
      <c r="D112" s="164" t="s">
        <v>189</v>
      </c>
      <c r="E112" s="84" t="s">
        <v>190</v>
      </c>
      <c r="F112" s="98">
        <v>8500</v>
      </c>
      <c r="G112" s="98">
        <v>3522.39</v>
      </c>
      <c r="H112" s="83" t="s">
        <v>191</v>
      </c>
      <c r="I112" s="86" t="s">
        <v>41</v>
      </c>
      <c r="J112" s="86" t="s">
        <v>63</v>
      </c>
      <c r="K112" s="87">
        <v>43699</v>
      </c>
      <c r="L112" s="102" t="str">
        <f t="shared" ca="1" si="9"/>
        <v>VENCIDA</v>
      </c>
      <c r="M112" s="87">
        <f t="shared" si="10"/>
        <v>44795</v>
      </c>
      <c r="N112" s="63"/>
      <c r="O112" s="64"/>
      <c r="P112" s="64"/>
      <c r="Q112" s="64"/>
      <c r="R112" s="64"/>
      <c r="S112" s="64"/>
      <c r="T112" s="64"/>
      <c r="U112" s="64"/>
      <c r="V112" s="64"/>
    </row>
    <row r="113" spans="1:23" x14ac:dyDescent="0.25">
      <c r="A113" s="83">
        <v>4</v>
      </c>
      <c r="B113" s="84" t="s">
        <v>37</v>
      </c>
      <c r="C113" s="84" t="s">
        <v>38</v>
      </c>
      <c r="D113" s="164" t="s">
        <v>192</v>
      </c>
      <c r="E113" s="84" t="s">
        <v>195</v>
      </c>
      <c r="F113" s="98">
        <v>8500</v>
      </c>
      <c r="G113" s="98" t="str">
        <f>IF(COUNTA(H113)=1,VLOOKUP(B113,'[1]CUSTOS VEICULO-MOTORISTA'!$A$2:$C$17,3,FALSE),"-")</f>
        <v>-</v>
      </c>
      <c r="H113" s="83"/>
      <c r="I113" s="86" t="s">
        <v>41</v>
      </c>
      <c r="J113" s="86" t="s">
        <v>22</v>
      </c>
      <c r="K113" s="87">
        <v>43746</v>
      </c>
      <c r="L113" s="102" t="str">
        <f t="shared" ca="1" si="9"/>
        <v>VENCIDA</v>
      </c>
      <c r="M113" s="87">
        <f t="shared" si="10"/>
        <v>44842</v>
      </c>
      <c r="N113" s="63"/>
      <c r="O113" s="64"/>
      <c r="P113" s="64"/>
      <c r="Q113" s="64"/>
      <c r="R113" s="64"/>
      <c r="S113" s="64"/>
      <c r="T113" s="64"/>
      <c r="U113" s="64"/>
      <c r="V113" s="64"/>
    </row>
    <row r="114" spans="1:23" x14ac:dyDescent="0.25">
      <c r="A114" s="83">
        <v>5</v>
      </c>
      <c r="B114" s="84" t="s">
        <v>37</v>
      </c>
      <c r="C114" s="84" t="s">
        <v>125</v>
      </c>
      <c r="D114" s="164" t="s">
        <v>193</v>
      </c>
      <c r="E114" s="84" t="s">
        <v>526</v>
      </c>
      <c r="F114" s="98">
        <v>8500</v>
      </c>
      <c r="G114" s="98" t="str">
        <f>IF(COUNTA(H114)=1,VLOOKUP(B114,'[1]CUSTOS VEICULO-MOTORISTA'!$A$2:$C$17,3,FALSE),"-")</f>
        <v>-</v>
      </c>
      <c r="H114" s="83"/>
      <c r="I114" s="86" t="s">
        <v>91</v>
      </c>
      <c r="J114" s="86" t="s">
        <v>22</v>
      </c>
      <c r="K114" s="87">
        <v>44005</v>
      </c>
      <c r="L114" s="102" t="str">
        <f t="shared" ca="1" si="9"/>
        <v>VENCIDA</v>
      </c>
      <c r="M114" s="87">
        <f t="shared" si="10"/>
        <v>45100</v>
      </c>
      <c r="N114" s="63"/>
      <c r="O114" s="64"/>
      <c r="P114" s="64"/>
      <c r="Q114" s="64"/>
      <c r="R114" s="64"/>
      <c r="S114" s="64"/>
      <c r="T114" s="64"/>
      <c r="U114" s="64"/>
      <c r="V114" s="64"/>
    </row>
    <row r="115" spans="1:23" x14ac:dyDescent="0.25">
      <c r="A115" s="83">
        <v>6</v>
      </c>
      <c r="B115" s="84" t="s">
        <v>37</v>
      </c>
      <c r="C115" s="84" t="s">
        <v>38</v>
      </c>
      <c r="D115" s="164" t="s">
        <v>194</v>
      </c>
      <c r="E115" s="84" t="s">
        <v>494</v>
      </c>
      <c r="F115" s="98">
        <v>8500</v>
      </c>
      <c r="G115" s="98" t="str">
        <f>IF(COUNTA(H115)=1,VLOOKUP(B115,'[1]CUSTOS VEICULO-MOTORISTA'!$A$2:$C$17,3,FALSE),"-")</f>
        <v>-</v>
      </c>
      <c r="H115" s="83"/>
      <c r="I115" s="86" t="s">
        <v>41</v>
      </c>
      <c r="J115" s="86" t="s">
        <v>22</v>
      </c>
      <c r="K115" s="87">
        <v>44077</v>
      </c>
      <c r="L115" s="102" t="str">
        <f t="shared" ca="1" si="9"/>
        <v>VENCIDA</v>
      </c>
      <c r="M115" s="87">
        <f t="shared" si="10"/>
        <v>45172</v>
      </c>
      <c r="N115" s="63"/>
      <c r="O115" s="64"/>
      <c r="P115" s="64"/>
      <c r="Q115" s="64"/>
      <c r="R115" s="64"/>
      <c r="S115" s="64"/>
      <c r="T115" s="64"/>
      <c r="U115" s="64"/>
      <c r="V115" s="64"/>
    </row>
    <row r="116" spans="1:23" x14ac:dyDescent="0.25">
      <c r="A116" s="83">
        <v>7</v>
      </c>
      <c r="B116" s="84" t="s">
        <v>650</v>
      </c>
      <c r="C116" s="84" t="s">
        <v>21</v>
      </c>
      <c r="D116" s="164" t="s">
        <v>200</v>
      </c>
      <c r="E116" s="84" t="s">
        <v>195</v>
      </c>
      <c r="F116" s="98">
        <v>2255.08</v>
      </c>
      <c r="G116" s="98"/>
      <c r="H116" s="83"/>
      <c r="I116" s="86" t="s">
        <v>123</v>
      </c>
      <c r="J116" s="86" t="s">
        <v>22</v>
      </c>
      <c r="K116" s="87">
        <v>44754</v>
      </c>
      <c r="L116" s="102" t="str">
        <f t="shared" ca="1" si="9"/>
        <v>EM DIA</v>
      </c>
      <c r="M116" s="87">
        <f t="shared" si="10"/>
        <v>45485</v>
      </c>
      <c r="N116" s="63"/>
      <c r="O116" s="64"/>
      <c r="P116" s="64"/>
      <c r="Q116" s="64"/>
      <c r="R116" s="64"/>
      <c r="S116" s="64"/>
      <c r="T116" s="64"/>
      <c r="U116" s="64"/>
      <c r="V116" s="64"/>
    </row>
    <row r="117" spans="1:23" x14ac:dyDescent="0.25">
      <c r="A117" s="83">
        <v>8</v>
      </c>
      <c r="B117" s="84" t="s">
        <v>14</v>
      </c>
      <c r="C117" s="84" t="s">
        <v>21</v>
      </c>
      <c r="D117" s="84" t="s">
        <v>635</v>
      </c>
      <c r="E117" s="84" t="s">
        <v>195</v>
      </c>
      <c r="F117" s="98">
        <v>2255.08</v>
      </c>
      <c r="G117" s="98" t="str">
        <f>IF(COUNTA(H117)=1,VLOOKUP(B117,'[1]CUSTOS VEICULO-MOTORISTA'!$A$2:$C$17,3,FALSE),"-")</f>
        <v>-</v>
      </c>
      <c r="H117" s="83"/>
      <c r="I117" s="86">
        <v>2020</v>
      </c>
      <c r="J117" s="86" t="s">
        <v>22</v>
      </c>
      <c r="K117" s="87">
        <v>44939</v>
      </c>
      <c r="L117" s="102" t="str">
        <f t="shared" ca="1" si="9"/>
        <v>EM DIA</v>
      </c>
      <c r="M117" s="87">
        <f t="shared" si="10"/>
        <v>45670</v>
      </c>
      <c r="N117" s="63"/>
      <c r="O117" s="64"/>
      <c r="P117" s="64"/>
      <c r="Q117" s="64"/>
      <c r="R117" s="64"/>
      <c r="S117" s="64"/>
      <c r="T117" s="64"/>
      <c r="U117" s="64"/>
      <c r="V117" s="64"/>
    </row>
    <row r="118" spans="1:23" x14ac:dyDescent="0.25">
      <c r="A118" s="83">
        <v>9</v>
      </c>
      <c r="B118" s="84" t="s">
        <v>14</v>
      </c>
      <c r="C118" s="84" t="s">
        <v>21</v>
      </c>
      <c r="D118" s="164" t="s">
        <v>196</v>
      </c>
      <c r="E118" s="84" t="s">
        <v>494</v>
      </c>
      <c r="F118" s="98">
        <v>2255.08</v>
      </c>
      <c r="G118" s="98">
        <v>3522.39</v>
      </c>
      <c r="H118" s="83" t="s">
        <v>762</v>
      </c>
      <c r="I118" s="86" t="s">
        <v>123</v>
      </c>
      <c r="J118" s="86" t="s">
        <v>22</v>
      </c>
      <c r="K118" s="87">
        <v>45436</v>
      </c>
      <c r="L118" s="102" t="str">
        <f t="shared" ca="1" si="9"/>
        <v>EM DIA</v>
      </c>
      <c r="M118" s="87">
        <f t="shared" si="10"/>
        <v>46166</v>
      </c>
      <c r="N118" s="63"/>
      <c r="O118" s="64"/>
      <c r="P118" s="64"/>
      <c r="Q118" s="64"/>
      <c r="R118" s="64"/>
      <c r="S118" s="64"/>
      <c r="T118" s="64"/>
      <c r="U118" s="64"/>
      <c r="V118" s="64"/>
    </row>
    <row r="119" spans="1:23" x14ac:dyDescent="0.25">
      <c r="A119" s="83">
        <v>10</v>
      </c>
      <c r="B119" s="84" t="s">
        <v>44</v>
      </c>
      <c r="C119" s="84" t="s">
        <v>45</v>
      </c>
      <c r="D119" s="164" t="s">
        <v>651</v>
      </c>
      <c r="E119" s="84" t="s">
        <v>155</v>
      </c>
      <c r="F119" s="98">
        <v>2709.09</v>
      </c>
      <c r="G119" s="98">
        <v>3522.39</v>
      </c>
      <c r="H119" s="83" t="s">
        <v>768</v>
      </c>
      <c r="I119" s="86" t="s">
        <v>19</v>
      </c>
      <c r="J119" s="86" t="s">
        <v>22</v>
      </c>
      <c r="K119" s="87">
        <v>43153</v>
      </c>
      <c r="L119" s="102" t="str">
        <f t="shared" ca="1" si="9"/>
        <v>VENCIDA</v>
      </c>
      <c r="M119" s="87">
        <f t="shared" si="10"/>
        <v>43883</v>
      </c>
      <c r="N119" s="63"/>
      <c r="O119" s="64"/>
      <c r="P119" s="64"/>
      <c r="Q119" s="64"/>
      <c r="R119" s="64"/>
      <c r="S119" s="64"/>
      <c r="T119" s="64"/>
      <c r="U119" s="64"/>
      <c r="V119" s="64"/>
    </row>
    <row r="120" spans="1:23" x14ac:dyDescent="0.25">
      <c r="A120" s="83">
        <v>11</v>
      </c>
      <c r="B120" s="84" t="s">
        <v>14</v>
      </c>
      <c r="C120" s="84" t="s">
        <v>21</v>
      </c>
      <c r="D120" s="164" t="s">
        <v>198</v>
      </c>
      <c r="E120" s="84" t="s">
        <v>495</v>
      </c>
      <c r="F120" s="98">
        <v>2255.08</v>
      </c>
      <c r="G120" s="98">
        <v>3522.39</v>
      </c>
      <c r="H120" s="83" t="s">
        <v>199</v>
      </c>
      <c r="I120" s="86" t="s">
        <v>123</v>
      </c>
      <c r="J120" s="86" t="s">
        <v>22</v>
      </c>
      <c r="K120" s="87">
        <v>44574</v>
      </c>
      <c r="L120" s="102" t="str">
        <f t="shared" ca="1" si="9"/>
        <v>EM DIA</v>
      </c>
      <c r="M120" s="87">
        <f t="shared" si="10"/>
        <v>45304</v>
      </c>
      <c r="N120" s="63"/>
      <c r="O120" s="64"/>
      <c r="P120" s="64"/>
      <c r="Q120" s="64"/>
      <c r="R120" s="64"/>
      <c r="S120" s="64"/>
      <c r="T120" s="64"/>
      <c r="U120" s="64"/>
      <c r="V120" s="64"/>
    </row>
    <row r="121" spans="1:23" x14ac:dyDescent="0.25">
      <c r="A121" s="83">
        <v>12</v>
      </c>
      <c r="B121" s="84" t="s">
        <v>14</v>
      </c>
      <c r="C121" s="84" t="s">
        <v>21</v>
      </c>
      <c r="D121" s="164" t="s">
        <v>643</v>
      </c>
      <c r="E121" s="84" t="s">
        <v>508</v>
      </c>
      <c r="F121" s="98">
        <v>2255.08</v>
      </c>
      <c r="G121" s="98" t="str">
        <f>IF(COUNTA(H121)=1,VLOOKUP(B121,'[1]CUSTOS VEICULO-MOTORISTA'!$A$2:$C$17,3,FALSE),"-")</f>
        <v>-</v>
      </c>
      <c r="H121" s="83"/>
      <c r="I121" s="86" t="s">
        <v>123</v>
      </c>
      <c r="J121" s="86" t="s">
        <v>22</v>
      </c>
      <c r="K121" s="87">
        <v>44939</v>
      </c>
      <c r="L121" s="102" t="str">
        <f t="shared" ca="1" si="9"/>
        <v>EM DIA</v>
      </c>
      <c r="M121" s="87">
        <f t="shared" si="10"/>
        <v>45670</v>
      </c>
      <c r="N121" s="63"/>
      <c r="O121" s="64"/>
      <c r="P121" s="64"/>
      <c r="Q121" s="64"/>
      <c r="R121" s="64"/>
      <c r="S121" s="64"/>
      <c r="T121" s="64"/>
      <c r="U121" s="64"/>
      <c r="V121" s="64"/>
    </row>
    <row r="122" spans="1:23" x14ac:dyDescent="0.25">
      <c r="A122" s="83">
        <v>13</v>
      </c>
      <c r="B122" s="84" t="s">
        <v>14</v>
      </c>
      <c r="C122" s="84" t="s">
        <v>21</v>
      </c>
      <c r="D122" s="164" t="s">
        <v>641</v>
      </c>
      <c r="E122" s="84" t="s">
        <v>508</v>
      </c>
      <c r="F122" s="98">
        <v>2255.08</v>
      </c>
      <c r="G122" s="98" t="str">
        <f>IF(COUNTA(H122)=1,VLOOKUP(B122,'[1]CUSTOS VEICULO-MOTORISTA'!$A$2:$C$17,3,FALSE),"-")</f>
        <v>-</v>
      </c>
      <c r="H122" s="83"/>
      <c r="I122" s="86" t="s">
        <v>91</v>
      </c>
      <c r="J122" s="86" t="s">
        <v>22</v>
      </c>
      <c r="K122" s="87">
        <v>44939</v>
      </c>
      <c r="L122" s="102" t="str">
        <f t="shared" ca="1" si="9"/>
        <v>EM DIA</v>
      </c>
      <c r="M122" s="87">
        <f t="shared" si="10"/>
        <v>45670</v>
      </c>
      <c r="N122" s="63"/>
      <c r="O122" s="64"/>
      <c r="P122" s="64"/>
      <c r="Q122" s="64"/>
      <c r="R122" s="64"/>
      <c r="S122" s="64"/>
      <c r="T122" s="64"/>
      <c r="U122" s="64"/>
      <c r="V122" s="64"/>
    </row>
    <row r="123" spans="1:23" x14ac:dyDescent="0.25">
      <c r="A123" s="83">
        <v>14</v>
      </c>
      <c r="B123" s="84" t="s">
        <v>44</v>
      </c>
      <c r="C123" s="84" t="s">
        <v>45</v>
      </c>
      <c r="D123" s="164" t="s">
        <v>201</v>
      </c>
      <c r="E123" s="84" t="s">
        <v>508</v>
      </c>
      <c r="F123" s="98">
        <v>2709.09</v>
      </c>
      <c r="G123" s="98">
        <v>3522.39</v>
      </c>
      <c r="H123" s="83" t="s">
        <v>202</v>
      </c>
      <c r="I123" s="86" t="s">
        <v>19</v>
      </c>
      <c r="J123" s="86" t="s">
        <v>22</v>
      </c>
      <c r="K123" s="87">
        <v>43028</v>
      </c>
      <c r="L123" s="102" t="str">
        <f t="shared" ca="1" si="9"/>
        <v>VENCIDA</v>
      </c>
      <c r="M123" s="87">
        <f t="shared" si="10"/>
        <v>43758</v>
      </c>
      <c r="N123" s="63"/>
      <c r="O123" s="64"/>
      <c r="P123" s="64"/>
      <c r="Q123" s="64"/>
      <c r="R123" s="64"/>
      <c r="S123" s="64"/>
      <c r="T123" s="64"/>
      <c r="U123" s="64"/>
      <c r="V123" s="64"/>
    </row>
    <row r="124" spans="1:23" x14ac:dyDescent="0.25">
      <c r="A124" s="83">
        <v>15</v>
      </c>
      <c r="B124" s="84" t="s">
        <v>37</v>
      </c>
      <c r="C124" s="84" t="s">
        <v>38</v>
      </c>
      <c r="D124" s="164" t="s">
        <v>203</v>
      </c>
      <c r="E124" s="84" t="s">
        <v>508</v>
      </c>
      <c r="F124" s="98">
        <v>8500</v>
      </c>
      <c r="G124" s="98" t="str">
        <f>IF(COUNTA(H124)=1,VLOOKUP(B124,'[1]CUSTOS VEICULO-MOTORISTA'!$A$2:$C$17,3,FALSE),"-")</f>
        <v>-</v>
      </c>
      <c r="H124" s="83"/>
      <c r="I124" s="86" t="s">
        <v>41</v>
      </c>
      <c r="J124" s="86" t="s">
        <v>20</v>
      </c>
      <c r="K124" s="87">
        <v>44358</v>
      </c>
      <c r="L124" s="102" t="str">
        <f t="shared" ca="1" si="9"/>
        <v>EM DIA</v>
      </c>
      <c r="M124" s="87">
        <f t="shared" si="10"/>
        <v>45454</v>
      </c>
      <c r="N124" s="63"/>
      <c r="O124" s="64"/>
      <c r="P124" s="64"/>
      <c r="Q124" s="64"/>
      <c r="R124" s="64"/>
      <c r="S124" s="64"/>
      <c r="T124" s="64"/>
      <c r="U124" s="64"/>
      <c r="V124" s="64"/>
    </row>
    <row r="125" spans="1:23" x14ac:dyDescent="0.25">
      <c r="A125" s="83">
        <v>16</v>
      </c>
      <c r="B125" s="84" t="s">
        <v>14</v>
      </c>
      <c r="C125" s="84" t="s">
        <v>21</v>
      </c>
      <c r="D125" s="164" t="s">
        <v>639</v>
      </c>
      <c r="E125" s="84" t="s">
        <v>508</v>
      </c>
      <c r="F125" s="98">
        <v>2255.08</v>
      </c>
      <c r="G125" s="98" t="str">
        <f>IF(COUNTA(H125)=1,VLOOKUP(B125,'[1]CUSTOS VEICULO-MOTORISTA'!$A$2:$C$17,3,FALSE),"-")</f>
        <v>-</v>
      </c>
      <c r="H125" s="83"/>
      <c r="I125" s="86" t="s">
        <v>123</v>
      </c>
      <c r="J125" s="86" t="s">
        <v>110</v>
      </c>
      <c r="K125" s="87">
        <v>44939</v>
      </c>
      <c r="L125" s="102" t="str">
        <f t="shared" ca="1" si="9"/>
        <v>EM DIA</v>
      </c>
      <c r="M125" s="87">
        <f t="shared" si="10"/>
        <v>45670</v>
      </c>
      <c r="N125" s="63"/>
      <c r="O125" s="64"/>
      <c r="P125" s="64"/>
      <c r="Q125" s="64"/>
      <c r="R125" s="64"/>
      <c r="S125" s="64"/>
      <c r="T125" s="64"/>
      <c r="U125" s="64"/>
      <c r="V125" s="64"/>
    </row>
    <row r="126" spans="1:23" x14ac:dyDescent="0.25">
      <c r="A126" s="257" t="s">
        <v>73</v>
      </c>
      <c r="B126" s="257"/>
      <c r="C126" s="257"/>
      <c r="D126" s="257"/>
      <c r="E126" s="257"/>
      <c r="F126" s="91">
        <f>SUM(F110:F125)</f>
        <v>80703.740000000005</v>
      </c>
      <c r="G126" s="91">
        <f>SUM(G110:G125)</f>
        <v>17611.95</v>
      </c>
      <c r="H126" s="93"/>
      <c r="I126" s="94"/>
      <c r="J126" s="94"/>
      <c r="K126" s="95"/>
      <c r="L126" s="105"/>
      <c r="M126" s="97"/>
      <c r="N126" s="63"/>
      <c r="O126" s="64"/>
      <c r="P126" s="64"/>
      <c r="Q126" s="64"/>
      <c r="R126" s="64"/>
      <c r="S126" s="64"/>
      <c r="T126" s="64"/>
      <c r="U126" s="64"/>
      <c r="V126" s="64"/>
    </row>
    <row r="127" spans="1:23" x14ac:dyDescent="0.25">
      <c r="A127" s="257" t="s">
        <v>74</v>
      </c>
      <c r="B127" s="257"/>
      <c r="C127" s="257"/>
      <c r="D127" s="257"/>
      <c r="E127" s="257"/>
      <c r="F127" s="257">
        <f>SUM(F126,G126)</f>
        <v>98315.69</v>
      </c>
      <c r="G127" s="257"/>
      <c r="H127" s="257"/>
      <c r="I127" s="93"/>
      <c r="J127" s="94"/>
      <c r="K127" s="94"/>
      <c r="L127" s="95"/>
      <c r="M127" s="105"/>
      <c r="N127" s="97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ht="21" x14ac:dyDescent="0.25">
      <c r="A128" s="258" t="s">
        <v>205</v>
      </c>
      <c r="B128" s="258"/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63"/>
      <c r="P128" s="64"/>
      <c r="Q128" s="64"/>
      <c r="R128" s="64"/>
      <c r="S128" s="64"/>
      <c r="T128" s="64"/>
      <c r="U128" s="64"/>
      <c r="V128" s="64"/>
      <c r="W128" s="64"/>
    </row>
    <row r="129" spans="1:22" ht="56.25" x14ac:dyDescent="0.25">
      <c r="A129" s="68" t="s">
        <v>1</v>
      </c>
      <c r="B129" s="68" t="s">
        <v>2</v>
      </c>
      <c r="C129" s="68" t="s">
        <v>3</v>
      </c>
      <c r="D129" s="68" t="s">
        <v>4</v>
      </c>
      <c r="E129" s="68" t="s">
        <v>5</v>
      </c>
      <c r="F129" s="72" t="s">
        <v>6</v>
      </c>
      <c r="G129" s="68" t="s">
        <v>7</v>
      </c>
      <c r="H129" s="68" t="s">
        <v>8</v>
      </c>
      <c r="I129" s="72" t="s">
        <v>9</v>
      </c>
      <c r="J129" s="72" t="s">
        <v>10</v>
      </c>
      <c r="K129" s="73" t="s">
        <v>11</v>
      </c>
      <c r="L129" s="68" t="s">
        <v>12</v>
      </c>
      <c r="M129" s="74" t="s">
        <v>13</v>
      </c>
      <c r="N129" s="63"/>
      <c r="O129" s="64"/>
      <c r="P129" s="64"/>
      <c r="Q129" s="64"/>
      <c r="R129" s="64"/>
      <c r="S129" s="64"/>
      <c r="T129" s="64"/>
      <c r="U129" s="64"/>
      <c r="V129" s="64"/>
    </row>
    <row r="130" spans="1:22" x14ac:dyDescent="0.25">
      <c r="A130" s="83">
        <v>1</v>
      </c>
      <c r="B130" s="84" t="s">
        <v>29</v>
      </c>
      <c r="C130" s="84" t="s">
        <v>30</v>
      </c>
      <c r="D130" s="84" t="s">
        <v>206</v>
      </c>
      <c r="E130" s="90" t="s">
        <v>522</v>
      </c>
      <c r="F130" s="85">
        <v>1112</v>
      </c>
      <c r="G130" s="98" t="str">
        <f>IF(COUNTA(H130)=1,VLOOKUP(B130,'[1]CUSTOS VEICULO-MOTORISTA'!$A$2:$C$17,3,FALSE),"-")</f>
        <v>-</v>
      </c>
      <c r="H130" s="83"/>
      <c r="I130" s="86" t="s">
        <v>43</v>
      </c>
      <c r="J130" s="86" t="s">
        <v>95</v>
      </c>
      <c r="K130" s="87">
        <v>43753</v>
      </c>
      <c r="L130" s="88" t="str">
        <f t="shared" ref="L130:L173" ca="1" si="11">IFERROR(IF(K130="","DATA INVÁLIDA",IF(AND(TODAY()-K130&gt;=548,OR(B130="H",B130="H1.1")),"VENCIDA",IF(AND(TODAY()-K130&lt;548,OR(B130="H",B130="H1.1")),"EM DIA",IF(AND(TODAY()-K130&gt;=730,OR(B130="A",B130="A1.1",B130="A1",B130="A2",B130="A3",B130="B",B130="B1",B130="B1.1",B130="B2",B130="D2",B130="D2.1",B130="E3")),"VENCIDA",IF(AND(TODAY()-K130&lt;730,OR(B130="A",B130="A1.1",B130="A1",B130="A2",B130="A3",B130="B",B130="B1",B130="B1.1",B130="B2",B130="D2",B130="D2.1",B130="E3")),"EM DIA",IF(AND(TODAY()-K130&gt;=1095,OR(B130="D",B130="D1.1",B130="D1",B130="E",B130="E1",B130="E1.1",B130="E2")),"VENCIDA",IF(AND(TODAY()-K130&lt;1095,OR(B130="D",B130="D1.1",B130="D1",B130="E",B130="E1",B130="E1.1",B130="E2")),"EM DIA",IF(AND(TODAY()-K130&gt;=1460,B130="F2"),"VENCIDA",IF(AND(TODAY()-K130&lt;1460,B130="F2"),"EM DIA",IF(AND(TODAY()-K130&gt;=2555,OR(B130="F",B130="F1")),"VENCIDA",IF(AND(TODAY()-K130&lt;2555,OR(B130="F",B130="F1")),"EM DIA",IF(AND(TODAY()-K130&gt;=1825,OR(B130="G",B130="G0",B130="G1",B130="G1.1",B130="G1.2",B130="G1.3",B130="G1.4",B130="G1.5",B130="G1.7")),"VENCIDA",IF(AND(TODAY()-K130&lt;1825,OR(B130="G",B130="G0",B130="G1",B130="G1.1",B130="G1.2",B130="G1.3",B130="G1.4",B130="G1.5",B130="G1.7")),"EM DIA",""))))))))))))),"-")</f>
        <v>VENCIDA</v>
      </c>
      <c r="M130" s="87">
        <f>IFERROR(IF(K130="","DATA INVÁLIDA",IF(OR(B130="H",B130="H1.1"),EDATE(K130,18),IF(OR(B130="A",B130="A1.1",B130="A1",B130="A2",B130="A3",B130="B",B130="B1",B130="B1.1",B130="B2",B130="D2",B130="D2.1",B130="E3"),EDATE(K130,24),IF(OR(B130="D",B130="D1.1",B130="D1",B130="E",B130="E1",B130="E1.1",B130="E2"),EDATE(K130,36),IF(B130="F2",EDATE(K130,48),IF(OR(B130="F",B130="F1"),EDATE(K130,84),IF(OR(B130="G",B130="G0",B130="G1",B130="G1.1",B130="G1.2",B130="G1.3",B130="G1.4",B130="G1.5",B130="G1.7"),EDATE(K130,60),""))))))),"-")</f>
        <v>44301</v>
      </c>
      <c r="N130" s="63"/>
      <c r="O130" s="64"/>
      <c r="P130" s="64"/>
      <c r="Q130" s="64"/>
      <c r="R130" s="64"/>
      <c r="S130" s="64"/>
      <c r="T130" s="64"/>
      <c r="U130" s="64"/>
      <c r="V130" s="64"/>
    </row>
    <row r="131" spans="1:22" x14ac:dyDescent="0.25">
      <c r="A131" s="83">
        <v>2</v>
      </c>
      <c r="B131" s="84" t="s">
        <v>207</v>
      </c>
      <c r="C131" s="84" t="s">
        <v>30</v>
      </c>
      <c r="D131" s="84" t="s">
        <v>208</v>
      </c>
      <c r="E131" s="90" t="s">
        <v>528</v>
      </c>
      <c r="F131" s="85">
        <v>1112</v>
      </c>
      <c r="G131" s="98"/>
      <c r="H131" s="83"/>
      <c r="I131" s="86" t="s">
        <v>43</v>
      </c>
      <c r="J131" s="86" t="s">
        <v>95</v>
      </c>
      <c r="K131" s="87">
        <v>43648</v>
      </c>
      <c r="L131" s="88" t="str">
        <f t="shared" ca="1" si="11"/>
        <v>VENCIDA</v>
      </c>
      <c r="M131" s="87">
        <v>44379</v>
      </c>
      <c r="N131" s="63"/>
      <c r="O131" s="64"/>
      <c r="P131" s="64"/>
      <c r="Q131" s="64"/>
      <c r="R131" s="64"/>
      <c r="S131" s="64"/>
      <c r="T131" s="64"/>
      <c r="U131" s="64"/>
      <c r="V131" s="64"/>
    </row>
    <row r="132" spans="1:22" x14ac:dyDescent="0.25">
      <c r="A132" s="83">
        <v>3</v>
      </c>
      <c r="B132" s="84" t="s">
        <v>29</v>
      </c>
      <c r="C132" s="84" t="s">
        <v>30</v>
      </c>
      <c r="D132" s="84" t="s">
        <v>209</v>
      </c>
      <c r="E132" s="178" t="s">
        <v>685</v>
      </c>
      <c r="F132" s="85">
        <v>1112</v>
      </c>
      <c r="G132" s="101" t="str">
        <f>IF(COUNTA(H132)=1,VLOOKUP(B132,'[1]CUSTOS VEICULO-MOTORISTA'!$A$2:$C$17,3,FALSE),"-")</f>
        <v>-</v>
      </c>
      <c r="H132" s="83"/>
      <c r="I132" s="86" t="s">
        <v>43</v>
      </c>
      <c r="J132" s="86" t="s">
        <v>95</v>
      </c>
      <c r="K132" s="87">
        <v>43762</v>
      </c>
      <c r="L132" s="88" t="str">
        <f t="shared" ca="1" si="11"/>
        <v>VENCIDA</v>
      </c>
      <c r="M132" s="87">
        <f>IFERROR(IF(K132="","DATA INVÁLIDA",IF(OR(B132="H",B132="H1.1"),EDATE(K132,18),IF(OR(B132="A",B132="A1.1",B132="A1",B132="A2",B132="A3",B132="B",B132="B1",B132="B1.1",B132="B2",B132="D2",B132="D2.1",B132="E3"),EDATE(K132,24),IF(OR(B132="D",B132="D1.1",B132="D1",B132="E",B132="E1",B132="E1.1",B132="E2"),EDATE(K132,36),IF(B132="F2",EDATE(K132,48),IF(OR(B132="F",B132="F1"),EDATE(K132,84),IF(OR(B132="G",B132="G0",B132="G1",B132="G1.1",B132="G1.2",B132="G1.3",B132="G1.4",B132="G1.5",B132="G1.7"),EDATE(K132,60),""))))))),"-")</f>
        <v>44310</v>
      </c>
      <c r="N132" s="63"/>
      <c r="O132" s="64"/>
      <c r="P132" s="64"/>
      <c r="Q132" s="64"/>
      <c r="R132" s="64"/>
      <c r="S132" s="64"/>
      <c r="T132" s="64"/>
      <c r="U132" s="64"/>
      <c r="V132" s="64"/>
    </row>
    <row r="133" spans="1:22" x14ac:dyDescent="0.25">
      <c r="A133" s="83">
        <v>4</v>
      </c>
      <c r="B133" s="84" t="s">
        <v>44</v>
      </c>
      <c r="C133" s="84" t="s">
        <v>45</v>
      </c>
      <c r="D133" s="84" t="s">
        <v>731</v>
      </c>
      <c r="E133" s="90" t="s">
        <v>494</v>
      </c>
      <c r="F133" s="85">
        <v>2709.09</v>
      </c>
      <c r="G133" s="101" t="str">
        <f>IF(COUNTA(H133)=1,VLOOKUP(B133,'[1]CUSTOS VEICULO-MOTORISTA'!$A$2:$C$17,3,FALSE),"-")</f>
        <v>-</v>
      </c>
      <c r="H133" s="83"/>
      <c r="I133" s="86" t="s">
        <v>114</v>
      </c>
      <c r="J133" s="86" t="s">
        <v>22</v>
      </c>
      <c r="K133" s="87">
        <v>45090</v>
      </c>
      <c r="L133" s="88" t="str">
        <f t="shared" ca="1" si="11"/>
        <v>EM DIA</v>
      </c>
      <c r="M133" s="87">
        <f>IFERROR(IF(K133="","DATA INVÁLIDA",IF(OR(B133="H",B133="H1.1"),EDATE(K133,18),IF(OR(B133="A",B133="A1.1",B133="A1",B133="A2",B133="A3",B133="B",B133="B1",B133="B1.1",B133="B2",B133="D2",B133="D2.1",B133="E3"),EDATE(K133,24),IF(OR(B133="D",B133="D1.1",B133="D1",B133="E",B133="E1",B133="E1.1",B133="E2"),EDATE(K133,36),IF(B133="F2",EDATE(K133,48),IF(OR(B133="F",B133="F1"),EDATE(K133,84),IF(OR(B133="G",B133="G0",B133="G1",B133="G1.1",B133="G1.2",B133="G1.3",B133="G1.4",B133="G1.5",B133="G1.7"),EDATE(K133,60),""))))))),"-")</f>
        <v>45821</v>
      </c>
      <c r="N133" s="63"/>
      <c r="O133" s="64"/>
      <c r="P133" s="64"/>
      <c r="Q133" s="64"/>
      <c r="R133" s="64"/>
      <c r="S133" s="64"/>
      <c r="T133" s="64"/>
      <c r="U133" s="64"/>
      <c r="V133" s="64"/>
    </row>
    <row r="134" spans="1:22" s="228" customFormat="1" x14ac:dyDescent="0.25">
      <c r="A134" s="220">
        <v>5</v>
      </c>
      <c r="B134" s="221" t="s">
        <v>44</v>
      </c>
      <c r="C134" s="221" t="s">
        <v>45</v>
      </c>
      <c r="D134" s="221" t="s">
        <v>733</v>
      </c>
      <c r="E134" s="232" t="s">
        <v>195</v>
      </c>
      <c r="F134" s="222">
        <v>2709.09</v>
      </c>
      <c r="G134" s="233"/>
      <c r="H134" s="220"/>
      <c r="I134" s="223" t="s">
        <v>728</v>
      </c>
      <c r="J134" s="223" t="s">
        <v>22</v>
      </c>
      <c r="K134" s="224">
        <v>45097</v>
      </c>
      <c r="L134" s="225" t="str">
        <f t="shared" ca="1" si="11"/>
        <v>EM DIA</v>
      </c>
      <c r="M134" s="224">
        <v>45828</v>
      </c>
      <c r="N134" s="226"/>
      <c r="O134" s="227"/>
      <c r="P134" s="227"/>
      <c r="Q134" s="227"/>
      <c r="R134" s="227"/>
      <c r="S134" s="227"/>
      <c r="T134" s="227"/>
      <c r="U134" s="227"/>
      <c r="V134" s="227"/>
    </row>
    <row r="135" spans="1:22" x14ac:dyDescent="0.25">
      <c r="A135" s="83">
        <v>6</v>
      </c>
      <c r="B135" s="84" t="s">
        <v>29</v>
      </c>
      <c r="C135" s="84" t="s">
        <v>30</v>
      </c>
      <c r="D135" s="84" t="s">
        <v>211</v>
      </c>
      <c r="E135" s="178" t="s">
        <v>686</v>
      </c>
      <c r="F135" s="85">
        <v>1112</v>
      </c>
      <c r="G135" s="101" t="str">
        <f>IF(COUNTA(H135)=1,VLOOKUP(B135,'[1]CUSTOS VEICULO-MOTORISTA'!$A$2:$C$17,3,FALSE),"-")</f>
        <v>-</v>
      </c>
      <c r="H135" s="83"/>
      <c r="I135" s="86" t="s">
        <v>50</v>
      </c>
      <c r="J135" s="86" t="s">
        <v>95</v>
      </c>
      <c r="K135" s="87">
        <v>43888</v>
      </c>
      <c r="L135" s="88" t="str">
        <f t="shared" ca="1" si="11"/>
        <v>VENCIDA</v>
      </c>
      <c r="M135" s="87">
        <f t="shared" ref="M135:M173" si="12">IFERROR(IF(K135="","DATA INVÁLIDA",IF(OR(B135="H",B135="H1.1"),EDATE(K135,18),IF(OR(B135="A",B135="A1.1",B135="A1",B135="A2",B135="A3",B135="B",B135="B1",B135="B1.1",B135="B2",B135="D2",B135="D2.1",B135="E3"),EDATE(K135,24),IF(OR(B135="D",B135="D1.1",B135="D1",B135="E",B135="E1",B135="E1.1",B135="E2"),EDATE(K135,36),IF(B135="F2",EDATE(K135,48),IF(OR(B135="F",B135="F1"),EDATE(K135,84),IF(OR(B135="G",B135="G0",B135="G1",B135="G1.1",B135="G1.2",B135="G1.3",B135="G1.4",B135="G1.5",B135="G1.7"),EDATE(K135,60),""))))))),"-")</f>
        <v>44435</v>
      </c>
      <c r="N135" s="63"/>
      <c r="O135" s="64"/>
      <c r="P135" s="64"/>
      <c r="Q135" s="64"/>
      <c r="R135" s="64"/>
      <c r="S135" s="64"/>
      <c r="T135" s="64"/>
      <c r="U135" s="64"/>
      <c r="V135" s="64"/>
    </row>
    <row r="136" spans="1:22" x14ac:dyDescent="0.25">
      <c r="A136" s="83">
        <v>7</v>
      </c>
      <c r="B136" s="84" t="s">
        <v>29</v>
      </c>
      <c r="C136" s="84" t="s">
        <v>30</v>
      </c>
      <c r="D136" s="84" t="s">
        <v>212</v>
      </c>
      <c r="E136" s="178" t="s">
        <v>687</v>
      </c>
      <c r="F136" s="85">
        <v>1112</v>
      </c>
      <c r="G136" s="101" t="str">
        <f>IF(COUNTA(H136)=1,VLOOKUP(B136,'[1]CUSTOS VEICULO-MOTORISTA'!$A$2:$C$17,3,FALSE),"-")</f>
        <v>-</v>
      </c>
      <c r="H136" s="83"/>
      <c r="I136" s="86" t="s">
        <v>50</v>
      </c>
      <c r="J136" s="86" t="s">
        <v>95</v>
      </c>
      <c r="K136" s="87">
        <v>43888</v>
      </c>
      <c r="L136" s="88" t="str">
        <f t="shared" ca="1" si="11"/>
        <v>VENCIDA</v>
      </c>
      <c r="M136" s="87">
        <f t="shared" si="12"/>
        <v>44435</v>
      </c>
      <c r="N136" s="63"/>
      <c r="O136" s="64"/>
      <c r="P136" s="64"/>
      <c r="Q136" s="64"/>
      <c r="R136" s="64"/>
      <c r="S136" s="64"/>
      <c r="T136" s="64"/>
      <c r="U136" s="64"/>
      <c r="V136" s="64"/>
    </row>
    <row r="137" spans="1:22" x14ac:dyDescent="0.25">
      <c r="A137" s="83">
        <v>8</v>
      </c>
      <c r="B137" s="84" t="s">
        <v>14</v>
      </c>
      <c r="C137" s="84" t="s">
        <v>21</v>
      </c>
      <c r="D137" s="84" t="s">
        <v>620</v>
      </c>
      <c r="E137" s="204" t="s">
        <v>508</v>
      </c>
      <c r="F137" s="85">
        <v>2255.08</v>
      </c>
      <c r="G137" s="101" t="str">
        <f>IF(COUNTA(H137)=1,VLOOKUP(B137,'[1]CUSTOS VEICULO-MOTORISTA'!$A$2:$C$17,3,FALSE),"-")</f>
        <v>-</v>
      </c>
      <c r="H137" s="83"/>
      <c r="I137" s="86" t="s">
        <v>114</v>
      </c>
      <c r="J137" s="86" t="s">
        <v>110</v>
      </c>
      <c r="K137" s="87">
        <v>44916</v>
      </c>
      <c r="L137" s="88" t="str">
        <f t="shared" ca="1" si="11"/>
        <v>EM DIA</v>
      </c>
      <c r="M137" s="87">
        <f t="shared" si="12"/>
        <v>45647</v>
      </c>
      <c r="N137" s="63"/>
      <c r="O137" s="64"/>
      <c r="P137" s="64"/>
      <c r="Q137" s="64"/>
      <c r="R137" s="64"/>
      <c r="S137" s="64"/>
      <c r="T137" s="64"/>
      <c r="U137" s="64"/>
      <c r="V137" s="64"/>
    </row>
    <row r="138" spans="1:22" x14ac:dyDescent="0.25">
      <c r="A138" s="83">
        <v>9</v>
      </c>
      <c r="B138" s="84" t="s">
        <v>207</v>
      </c>
      <c r="C138" s="84" t="s">
        <v>30</v>
      </c>
      <c r="D138" s="84" t="s">
        <v>213</v>
      </c>
      <c r="E138" s="84" t="s">
        <v>494</v>
      </c>
      <c r="F138" s="85">
        <v>1112</v>
      </c>
      <c r="G138" s="101" t="str">
        <f>IF(COUNTA(H138)=1,VLOOKUP(B138,'[1]CUSTOS VEICULO-MOTORISTA'!$A$2:$C$17,3,FALSE),"-")</f>
        <v>-</v>
      </c>
      <c r="H138" s="83"/>
      <c r="I138" s="86" t="s">
        <v>50</v>
      </c>
      <c r="J138" s="86" t="s">
        <v>95</v>
      </c>
      <c r="K138" s="87">
        <v>44043</v>
      </c>
      <c r="L138" s="88" t="str">
        <f t="shared" ca="1" si="11"/>
        <v>VENCIDA</v>
      </c>
      <c r="M138" s="87">
        <f t="shared" si="12"/>
        <v>44592</v>
      </c>
      <c r="N138" s="63"/>
      <c r="O138" s="64"/>
      <c r="P138" s="64"/>
      <c r="Q138" s="64"/>
      <c r="R138" s="64"/>
      <c r="S138" s="64"/>
      <c r="T138" s="64"/>
      <c r="U138" s="64"/>
      <c r="V138" s="64"/>
    </row>
    <row r="139" spans="1:22" x14ac:dyDescent="0.25">
      <c r="A139" s="83">
        <v>10</v>
      </c>
      <c r="B139" s="84" t="s">
        <v>207</v>
      </c>
      <c r="C139" s="84" t="s">
        <v>30</v>
      </c>
      <c r="D139" s="84" t="s">
        <v>214</v>
      </c>
      <c r="E139" s="204" t="s">
        <v>508</v>
      </c>
      <c r="F139" s="85">
        <v>1112</v>
      </c>
      <c r="G139" s="101" t="str">
        <f>IF(COUNTA(H139)=1,VLOOKUP(B139,'[1]CUSTOS VEICULO-MOTORISTA'!$A$2:$C$17,3,FALSE),"-")</f>
        <v>-</v>
      </c>
      <c r="H139" s="83"/>
      <c r="I139" s="86" t="s">
        <v>50</v>
      </c>
      <c r="J139" s="86" t="s">
        <v>95</v>
      </c>
      <c r="K139" s="87">
        <v>44055</v>
      </c>
      <c r="L139" s="88" t="str">
        <f t="shared" ca="1" si="11"/>
        <v>VENCIDA</v>
      </c>
      <c r="M139" s="87">
        <f t="shared" si="12"/>
        <v>44604</v>
      </c>
      <c r="N139" s="63"/>
      <c r="O139" s="64"/>
      <c r="P139" s="64"/>
      <c r="Q139" s="64"/>
      <c r="R139" s="64"/>
      <c r="S139" s="64"/>
      <c r="T139" s="64"/>
      <c r="U139" s="64"/>
      <c r="V139" s="64"/>
    </row>
    <row r="140" spans="1:22" x14ac:dyDescent="0.25">
      <c r="A140" s="83">
        <v>11</v>
      </c>
      <c r="B140" s="84" t="s">
        <v>207</v>
      </c>
      <c r="C140" s="84" t="s">
        <v>30</v>
      </c>
      <c r="D140" s="84" t="s">
        <v>215</v>
      </c>
      <c r="E140" s="84" t="s">
        <v>494</v>
      </c>
      <c r="F140" s="85">
        <v>1112</v>
      </c>
      <c r="G140" s="101" t="str">
        <f>IF(COUNTA(H140)=1,VLOOKUP(B140,'[1]CUSTOS VEICULO-MOTORISTA'!$A$2:$C$17,3,FALSE),"-")</f>
        <v>-</v>
      </c>
      <c r="H140" s="83"/>
      <c r="I140" s="86" t="s">
        <v>50</v>
      </c>
      <c r="J140" s="86" t="s">
        <v>95</v>
      </c>
      <c r="K140" s="87">
        <v>44043</v>
      </c>
      <c r="L140" s="88" t="str">
        <f t="shared" ca="1" si="11"/>
        <v>VENCIDA</v>
      </c>
      <c r="M140" s="87">
        <f t="shared" si="12"/>
        <v>44592</v>
      </c>
      <c r="N140" s="63"/>
      <c r="O140" s="64"/>
      <c r="P140" s="64"/>
      <c r="Q140" s="64"/>
      <c r="R140" s="64"/>
      <c r="S140" s="64"/>
      <c r="T140" s="64"/>
      <c r="U140" s="64"/>
      <c r="V140" s="64"/>
    </row>
    <row r="141" spans="1:22" x14ac:dyDescent="0.25">
      <c r="A141" s="83">
        <v>12</v>
      </c>
      <c r="B141" s="84" t="s">
        <v>14</v>
      </c>
      <c r="C141" s="84" t="s">
        <v>21</v>
      </c>
      <c r="D141" s="84" t="s">
        <v>218</v>
      </c>
      <c r="E141" s="84" t="s">
        <v>492</v>
      </c>
      <c r="F141" s="85">
        <v>2255.08</v>
      </c>
      <c r="G141" s="101" t="str">
        <f>IF(COUNTA(H141)=1,VLOOKUP(B141,'[1]CUSTOS VEICULO-MOTORISTA'!$A$2:$C$17,3,FALSE),"-")</f>
        <v>-</v>
      </c>
      <c r="H141" s="83"/>
      <c r="I141" s="86" t="s">
        <v>114</v>
      </c>
      <c r="J141" s="86" t="s">
        <v>22</v>
      </c>
      <c r="K141" s="87">
        <v>44732</v>
      </c>
      <c r="L141" s="88" t="str">
        <f t="shared" ca="1" si="11"/>
        <v>EM DIA</v>
      </c>
      <c r="M141" s="87">
        <f t="shared" si="12"/>
        <v>45463</v>
      </c>
      <c r="N141" s="63"/>
      <c r="O141" s="64"/>
      <c r="P141" s="64"/>
      <c r="Q141" s="64"/>
      <c r="R141" s="64"/>
      <c r="S141" s="64"/>
      <c r="T141" s="64"/>
      <c r="U141" s="64"/>
      <c r="V141" s="64"/>
    </row>
    <row r="142" spans="1:22" x14ac:dyDescent="0.25">
      <c r="A142" s="83">
        <v>13</v>
      </c>
      <c r="B142" s="84" t="s">
        <v>29</v>
      </c>
      <c r="C142" s="84" t="s">
        <v>30</v>
      </c>
      <c r="D142" s="84" t="s">
        <v>219</v>
      </c>
      <c r="E142" s="84" t="s">
        <v>495</v>
      </c>
      <c r="F142" s="85">
        <v>1112</v>
      </c>
      <c r="G142" s="101" t="str">
        <f>IF(COUNTA(H142)=1,VLOOKUP(B142,'[1]CUSTOS VEICULO-MOTORISTA'!$A$2:$C$17,3,FALSE),"-")</f>
        <v>-</v>
      </c>
      <c r="H142" s="83"/>
      <c r="I142" s="86" t="s">
        <v>50</v>
      </c>
      <c r="J142" s="86" t="s">
        <v>95</v>
      </c>
      <c r="K142" s="87">
        <v>44043</v>
      </c>
      <c r="L142" s="88" t="str">
        <f t="shared" ca="1" si="11"/>
        <v>VENCIDA</v>
      </c>
      <c r="M142" s="87">
        <f t="shared" si="12"/>
        <v>44592</v>
      </c>
      <c r="N142" s="63"/>
      <c r="O142" s="64"/>
      <c r="P142" s="64"/>
      <c r="Q142" s="64"/>
      <c r="R142" s="64"/>
      <c r="S142" s="64"/>
      <c r="T142" s="64"/>
      <c r="U142" s="64"/>
      <c r="V142" s="64"/>
    </row>
    <row r="143" spans="1:22" x14ac:dyDescent="0.25">
      <c r="A143" s="83">
        <v>14</v>
      </c>
      <c r="B143" s="84" t="s">
        <v>29</v>
      </c>
      <c r="C143" s="84" t="s">
        <v>30</v>
      </c>
      <c r="D143" s="84" t="s">
        <v>220</v>
      </c>
      <c r="E143" s="84" t="s">
        <v>495</v>
      </c>
      <c r="F143" s="85">
        <v>1112</v>
      </c>
      <c r="G143" s="101" t="str">
        <f>IF(COUNTA(H143)=1,VLOOKUP(B143,'[1]CUSTOS VEICULO-MOTORISTA'!$A$2:$C$17,3,FALSE),"-")</f>
        <v>-</v>
      </c>
      <c r="H143" s="83"/>
      <c r="I143" s="86" t="s">
        <v>50</v>
      </c>
      <c r="J143" s="86" t="s">
        <v>95</v>
      </c>
      <c r="K143" s="87">
        <v>44043</v>
      </c>
      <c r="L143" s="88" t="str">
        <f t="shared" ca="1" si="11"/>
        <v>VENCIDA</v>
      </c>
      <c r="M143" s="87">
        <f t="shared" si="12"/>
        <v>44592</v>
      </c>
      <c r="N143" s="63"/>
      <c r="O143" s="64"/>
      <c r="P143" s="64"/>
      <c r="Q143" s="64"/>
      <c r="R143" s="64"/>
      <c r="S143" s="64"/>
      <c r="T143" s="64"/>
      <c r="U143" s="64"/>
      <c r="V143" s="64"/>
    </row>
    <row r="144" spans="1:22" x14ac:dyDescent="0.25">
      <c r="A144" s="83">
        <v>15</v>
      </c>
      <c r="B144" s="84" t="s">
        <v>29</v>
      </c>
      <c r="C144" s="84" t="s">
        <v>30</v>
      </c>
      <c r="D144" s="84" t="s">
        <v>221</v>
      </c>
      <c r="E144" s="84" t="s">
        <v>495</v>
      </c>
      <c r="F144" s="85">
        <v>1112</v>
      </c>
      <c r="G144" s="101" t="str">
        <f>IF(COUNTA(H144)=1,VLOOKUP(B144,'[1]CUSTOS VEICULO-MOTORISTA'!$A$2:$C$17,3,FALSE),"-")</f>
        <v>-</v>
      </c>
      <c r="H144" s="83"/>
      <c r="I144" s="86" t="s">
        <v>50</v>
      </c>
      <c r="J144" s="86" t="s">
        <v>95</v>
      </c>
      <c r="K144" s="87">
        <v>44043</v>
      </c>
      <c r="L144" s="88" t="str">
        <f t="shared" ca="1" si="11"/>
        <v>VENCIDA</v>
      </c>
      <c r="M144" s="87">
        <f t="shared" si="12"/>
        <v>44592</v>
      </c>
      <c r="N144" s="63"/>
      <c r="O144" s="64"/>
      <c r="P144" s="64"/>
      <c r="Q144" s="64"/>
      <c r="R144" s="64"/>
      <c r="S144" s="64"/>
      <c r="T144" s="64"/>
      <c r="U144" s="64"/>
      <c r="V144" s="64"/>
    </row>
    <row r="145" spans="1:22" x14ac:dyDescent="0.25">
      <c r="A145" s="83">
        <v>16</v>
      </c>
      <c r="B145" s="84" t="s">
        <v>29</v>
      </c>
      <c r="C145" s="84" t="s">
        <v>30</v>
      </c>
      <c r="D145" s="84" t="s">
        <v>222</v>
      </c>
      <c r="E145" s="84" t="s">
        <v>495</v>
      </c>
      <c r="F145" s="85">
        <v>1112</v>
      </c>
      <c r="G145" s="101" t="str">
        <f>IF(COUNTA(H145)=1,VLOOKUP(B145,'[1]CUSTOS VEICULO-MOTORISTA'!$A$2:$C$17,3,FALSE),"-")</f>
        <v>-</v>
      </c>
      <c r="H145" s="83"/>
      <c r="I145" s="86" t="s">
        <v>50</v>
      </c>
      <c r="J145" s="86" t="s">
        <v>95</v>
      </c>
      <c r="K145" s="87">
        <v>44043</v>
      </c>
      <c r="L145" s="88" t="str">
        <f t="shared" ca="1" si="11"/>
        <v>VENCIDA</v>
      </c>
      <c r="M145" s="87">
        <f t="shared" si="12"/>
        <v>44592</v>
      </c>
      <c r="N145" s="63"/>
      <c r="O145" s="64"/>
      <c r="P145" s="64"/>
      <c r="Q145" s="64"/>
      <c r="R145" s="64"/>
      <c r="S145" s="64"/>
      <c r="T145" s="64"/>
      <c r="U145" s="64"/>
      <c r="V145" s="64"/>
    </row>
    <row r="146" spans="1:22" x14ac:dyDescent="0.25">
      <c r="A146" s="83">
        <v>17</v>
      </c>
      <c r="B146" s="84" t="s">
        <v>29</v>
      </c>
      <c r="C146" s="84" t="s">
        <v>30</v>
      </c>
      <c r="D146" s="84" t="s">
        <v>223</v>
      </c>
      <c r="E146" s="84" t="s">
        <v>495</v>
      </c>
      <c r="F146" s="85">
        <v>1112</v>
      </c>
      <c r="G146" s="101" t="str">
        <f>IF(COUNTA(H146)=1,VLOOKUP(B146,'[1]CUSTOS VEICULO-MOTORISTA'!$A$2:$C$17,3,FALSE),"-")</f>
        <v>-</v>
      </c>
      <c r="H146" s="83"/>
      <c r="I146" s="86" t="s">
        <v>41</v>
      </c>
      <c r="J146" s="86" t="s">
        <v>95</v>
      </c>
      <c r="K146" s="87">
        <v>43468</v>
      </c>
      <c r="L146" s="88" t="str">
        <f t="shared" ca="1" si="11"/>
        <v>VENCIDA</v>
      </c>
      <c r="M146" s="87">
        <f t="shared" si="12"/>
        <v>44015</v>
      </c>
      <c r="N146" s="63"/>
      <c r="O146" s="64"/>
      <c r="P146" s="64"/>
      <c r="Q146" s="64"/>
      <c r="R146" s="64"/>
      <c r="S146" s="64"/>
      <c r="T146" s="64"/>
      <c r="U146" s="64"/>
      <c r="V146" s="64"/>
    </row>
    <row r="147" spans="1:22" x14ac:dyDescent="0.25">
      <c r="A147" s="83">
        <v>18</v>
      </c>
      <c r="B147" s="84" t="s">
        <v>29</v>
      </c>
      <c r="C147" s="84" t="s">
        <v>30</v>
      </c>
      <c r="D147" s="84" t="s">
        <v>224</v>
      </c>
      <c r="E147" s="84" t="s">
        <v>495</v>
      </c>
      <c r="F147" s="85">
        <v>1112</v>
      </c>
      <c r="G147" s="101" t="str">
        <f>IF(COUNTA(H147)=1,VLOOKUP(B147,'[1]CUSTOS VEICULO-MOTORISTA'!$A$2:$C$17,3,FALSE),"-")</f>
        <v>-</v>
      </c>
      <c r="H147" s="83"/>
      <c r="I147" s="86" t="s">
        <v>41</v>
      </c>
      <c r="J147" s="86" t="s">
        <v>95</v>
      </c>
      <c r="K147" s="87">
        <v>43468</v>
      </c>
      <c r="L147" s="88" t="str">
        <f t="shared" ca="1" si="11"/>
        <v>VENCIDA</v>
      </c>
      <c r="M147" s="87">
        <f t="shared" si="12"/>
        <v>44015</v>
      </c>
      <c r="N147" s="63"/>
      <c r="O147" s="64"/>
      <c r="P147" s="64"/>
      <c r="Q147" s="64"/>
      <c r="R147" s="64"/>
      <c r="S147" s="64"/>
      <c r="T147" s="64"/>
      <c r="U147" s="64"/>
      <c r="V147" s="64"/>
    </row>
    <row r="148" spans="1:22" x14ac:dyDescent="0.25">
      <c r="A148" s="83">
        <v>19</v>
      </c>
      <c r="B148" s="84" t="s">
        <v>29</v>
      </c>
      <c r="C148" s="84" t="s">
        <v>30</v>
      </c>
      <c r="D148" s="84" t="s">
        <v>225</v>
      </c>
      <c r="E148" s="84" t="s">
        <v>495</v>
      </c>
      <c r="F148" s="85">
        <v>1112</v>
      </c>
      <c r="G148" s="101" t="str">
        <f>IF(COUNTA(H148)=1,VLOOKUP(B148,'[1]CUSTOS VEICULO-MOTORISTA'!$A$2:$C$17,3,FALSE),"-")</f>
        <v>-</v>
      </c>
      <c r="H148" s="83"/>
      <c r="I148" s="86" t="s">
        <v>41</v>
      </c>
      <c r="J148" s="86" t="s">
        <v>95</v>
      </c>
      <c r="K148" s="87">
        <v>43510</v>
      </c>
      <c r="L148" s="88" t="str">
        <f t="shared" ca="1" si="11"/>
        <v>VENCIDA</v>
      </c>
      <c r="M148" s="87">
        <f t="shared" si="12"/>
        <v>44057</v>
      </c>
      <c r="N148" s="63"/>
      <c r="O148" s="64"/>
      <c r="P148" s="64"/>
      <c r="Q148" s="64"/>
      <c r="R148" s="64"/>
      <c r="S148" s="64"/>
      <c r="T148" s="64"/>
      <c r="U148" s="64"/>
      <c r="V148" s="64"/>
    </row>
    <row r="149" spans="1:22" x14ac:dyDescent="0.25">
      <c r="A149" s="83">
        <v>20</v>
      </c>
      <c r="B149" s="84" t="s">
        <v>29</v>
      </c>
      <c r="C149" s="84" t="s">
        <v>30</v>
      </c>
      <c r="D149" s="84" t="s">
        <v>226</v>
      </c>
      <c r="E149" s="84" t="s">
        <v>495</v>
      </c>
      <c r="F149" s="85">
        <v>1112</v>
      </c>
      <c r="G149" s="101" t="str">
        <f>IF(COUNTA(H149)=1,VLOOKUP(B149,'[1]CUSTOS VEICULO-MOTORISTA'!$A$2:$C$17,3,FALSE),"-")</f>
        <v>-</v>
      </c>
      <c r="H149" s="83"/>
      <c r="I149" s="86" t="s">
        <v>41</v>
      </c>
      <c r="J149" s="86" t="s">
        <v>95</v>
      </c>
      <c r="K149" s="87">
        <v>43468</v>
      </c>
      <c r="L149" s="88" t="str">
        <f t="shared" ca="1" si="11"/>
        <v>VENCIDA</v>
      </c>
      <c r="M149" s="87">
        <f t="shared" si="12"/>
        <v>44015</v>
      </c>
      <c r="N149" s="63"/>
      <c r="O149" s="64"/>
      <c r="P149" s="64"/>
      <c r="Q149" s="64"/>
      <c r="R149" s="64"/>
      <c r="S149" s="64"/>
      <c r="T149" s="64"/>
      <c r="U149" s="64"/>
      <c r="V149" s="64"/>
    </row>
    <row r="150" spans="1:22" x14ac:dyDescent="0.25">
      <c r="A150" s="83">
        <v>21</v>
      </c>
      <c r="B150" s="84" t="s">
        <v>29</v>
      </c>
      <c r="C150" s="84" t="s">
        <v>30</v>
      </c>
      <c r="D150" s="84" t="s">
        <v>227</v>
      </c>
      <c r="E150" s="84" t="s">
        <v>495</v>
      </c>
      <c r="F150" s="85">
        <v>1112</v>
      </c>
      <c r="G150" s="101" t="str">
        <f>IF(COUNTA(H150)=1,VLOOKUP(B150,'[1]CUSTOS VEICULO-MOTORISTA'!$A$2:$C$17,3,FALSE),"-")</f>
        <v>-</v>
      </c>
      <c r="H150" s="83"/>
      <c r="I150" s="86" t="s">
        <v>41</v>
      </c>
      <c r="J150" s="86" t="s">
        <v>95</v>
      </c>
      <c r="K150" s="87">
        <v>43468</v>
      </c>
      <c r="L150" s="88" t="str">
        <f t="shared" ca="1" si="11"/>
        <v>VENCIDA</v>
      </c>
      <c r="M150" s="87">
        <f t="shared" si="12"/>
        <v>44015</v>
      </c>
      <c r="N150" s="63"/>
      <c r="O150" s="64"/>
      <c r="P150" s="64"/>
      <c r="Q150" s="64"/>
      <c r="R150" s="64"/>
      <c r="S150" s="64"/>
      <c r="T150" s="64"/>
      <c r="U150" s="64"/>
      <c r="V150" s="64"/>
    </row>
    <row r="151" spans="1:22" x14ac:dyDescent="0.25">
      <c r="A151" s="83">
        <v>22</v>
      </c>
      <c r="B151" s="84" t="s">
        <v>29</v>
      </c>
      <c r="C151" s="84" t="s">
        <v>30</v>
      </c>
      <c r="D151" s="84" t="s">
        <v>228</v>
      </c>
      <c r="E151" s="84" t="s">
        <v>495</v>
      </c>
      <c r="F151" s="85">
        <v>1112</v>
      </c>
      <c r="G151" s="101" t="str">
        <f>IF(COUNTA(H151)=1,VLOOKUP(B151,'[1]CUSTOS VEICULO-MOTORISTA'!$A$2:$C$17,3,FALSE),"-")</f>
        <v>-</v>
      </c>
      <c r="H151" s="83"/>
      <c r="I151" s="86" t="s">
        <v>41</v>
      </c>
      <c r="J151" s="86" t="s">
        <v>95</v>
      </c>
      <c r="K151" s="87">
        <v>43510</v>
      </c>
      <c r="L151" s="88" t="str">
        <f t="shared" ca="1" si="11"/>
        <v>VENCIDA</v>
      </c>
      <c r="M151" s="87">
        <f t="shared" si="12"/>
        <v>44057</v>
      </c>
      <c r="N151" s="63"/>
      <c r="O151" s="64"/>
      <c r="P151" s="64"/>
      <c r="Q151" s="64"/>
      <c r="R151" s="64"/>
      <c r="S151" s="64"/>
      <c r="T151" s="64"/>
      <c r="U151" s="64"/>
      <c r="V151" s="64"/>
    </row>
    <row r="152" spans="1:22" x14ac:dyDescent="0.25">
      <c r="A152" s="83">
        <v>23</v>
      </c>
      <c r="B152" s="84" t="s">
        <v>29</v>
      </c>
      <c r="C152" s="84" t="s">
        <v>30</v>
      </c>
      <c r="D152" s="84" t="s">
        <v>229</v>
      </c>
      <c r="E152" s="84" t="s">
        <v>499</v>
      </c>
      <c r="F152" s="85">
        <v>1112</v>
      </c>
      <c r="G152" s="98" t="str">
        <f>IF(COUNTA(H152)=1,VLOOKUP(B152,'[1]CUSTOS VEICULO-MOTORISTA'!$A$2:$C$17,3,FALSE),"-")</f>
        <v>-</v>
      </c>
      <c r="H152" s="83"/>
      <c r="I152" s="86" t="s">
        <v>19</v>
      </c>
      <c r="J152" s="86" t="s">
        <v>95</v>
      </c>
      <c r="K152" s="87">
        <v>43277</v>
      </c>
      <c r="L152" s="88" t="str">
        <f t="shared" ca="1" si="11"/>
        <v>VENCIDA</v>
      </c>
      <c r="M152" s="87">
        <f t="shared" si="12"/>
        <v>43825</v>
      </c>
      <c r="N152" s="63"/>
      <c r="O152" s="64"/>
      <c r="P152" s="64"/>
      <c r="Q152" s="64"/>
      <c r="R152" s="64"/>
      <c r="S152" s="64"/>
      <c r="T152" s="64"/>
      <c r="U152" s="64"/>
      <c r="V152" s="64"/>
    </row>
    <row r="153" spans="1:22" x14ac:dyDescent="0.25">
      <c r="A153" s="83">
        <v>24</v>
      </c>
      <c r="B153" s="84" t="s">
        <v>29</v>
      </c>
      <c r="C153" s="84" t="s">
        <v>30</v>
      </c>
      <c r="D153" s="84" t="s">
        <v>230</v>
      </c>
      <c r="E153" s="84" t="s">
        <v>499</v>
      </c>
      <c r="F153" s="85">
        <v>1112</v>
      </c>
      <c r="G153" s="98" t="str">
        <f>IF(COUNTA(H153)=1,VLOOKUP(B153,'[1]CUSTOS VEICULO-MOTORISTA'!$A$2:$C$17,3,FALSE),"-")</f>
        <v>-</v>
      </c>
      <c r="H153" s="83"/>
      <c r="I153" s="86" t="s">
        <v>19</v>
      </c>
      <c r="J153" s="86" t="s">
        <v>95</v>
      </c>
      <c r="K153" s="87">
        <v>43277</v>
      </c>
      <c r="L153" s="88" t="str">
        <f t="shared" ca="1" si="11"/>
        <v>VENCIDA</v>
      </c>
      <c r="M153" s="87">
        <f t="shared" si="12"/>
        <v>43825</v>
      </c>
      <c r="N153" s="63"/>
      <c r="O153" s="64"/>
      <c r="P153" s="64"/>
      <c r="Q153" s="64"/>
      <c r="R153" s="64"/>
      <c r="S153" s="64"/>
      <c r="T153" s="64"/>
      <c r="U153" s="64"/>
      <c r="V153" s="64"/>
    </row>
    <row r="154" spans="1:22" x14ac:dyDescent="0.25">
      <c r="A154" s="83">
        <v>25</v>
      </c>
      <c r="B154" s="84" t="s">
        <v>29</v>
      </c>
      <c r="C154" s="84" t="s">
        <v>30</v>
      </c>
      <c r="D154" s="84" t="s">
        <v>231</v>
      </c>
      <c r="E154" s="84" t="s">
        <v>499</v>
      </c>
      <c r="F154" s="85">
        <v>1112</v>
      </c>
      <c r="G154" s="98" t="str">
        <f>IF(COUNTA(H154)=1,VLOOKUP(B154,'[1]CUSTOS VEICULO-MOTORISTA'!$A$2:$C$17,3,FALSE),"-")</f>
        <v>-</v>
      </c>
      <c r="H154" s="83"/>
      <c r="I154" s="86" t="s">
        <v>59</v>
      </c>
      <c r="J154" s="86" t="s">
        <v>95</v>
      </c>
      <c r="K154" s="87">
        <v>44357</v>
      </c>
      <c r="L154" s="88" t="str">
        <f t="shared" ca="1" si="11"/>
        <v>VENCIDA</v>
      </c>
      <c r="M154" s="87">
        <f t="shared" si="12"/>
        <v>44905</v>
      </c>
      <c r="N154" s="63"/>
      <c r="O154" s="64"/>
      <c r="P154" s="64"/>
      <c r="Q154" s="64"/>
      <c r="R154" s="64"/>
      <c r="S154" s="64"/>
      <c r="T154" s="64"/>
      <c r="U154" s="64"/>
      <c r="V154" s="64"/>
    </row>
    <row r="155" spans="1:22" x14ac:dyDescent="0.25">
      <c r="A155" s="83">
        <v>26</v>
      </c>
      <c r="B155" s="84" t="s">
        <v>29</v>
      </c>
      <c r="C155" s="84" t="s">
        <v>30</v>
      </c>
      <c r="D155" s="84" t="s">
        <v>232</v>
      </c>
      <c r="E155" s="84" t="s">
        <v>499</v>
      </c>
      <c r="F155" s="85">
        <v>1112</v>
      </c>
      <c r="G155" s="98" t="str">
        <f>IF(COUNTA(H155)=1,VLOOKUP(B155,'[1]CUSTOS VEICULO-MOTORISTA'!$A$2:$C$17,3,FALSE),"-")</f>
        <v>-</v>
      </c>
      <c r="H155" s="83"/>
      <c r="I155" s="86" t="s">
        <v>19</v>
      </c>
      <c r="J155" s="86" t="s">
        <v>95</v>
      </c>
      <c r="K155" s="87">
        <v>43361</v>
      </c>
      <c r="L155" s="88" t="str">
        <f t="shared" ca="1" si="11"/>
        <v>VENCIDA</v>
      </c>
      <c r="M155" s="87">
        <f t="shared" si="12"/>
        <v>43908</v>
      </c>
      <c r="N155" s="63"/>
      <c r="O155" s="64"/>
      <c r="P155" s="64"/>
      <c r="Q155" s="64"/>
      <c r="R155" s="64"/>
      <c r="S155" s="64"/>
      <c r="T155" s="64"/>
      <c r="U155" s="64"/>
      <c r="V155" s="64"/>
    </row>
    <row r="156" spans="1:22" x14ac:dyDescent="0.25">
      <c r="A156" s="83">
        <v>27</v>
      </c>
      <c r="B156" s="84" t="s">
        <v>29</v>
      </c>
      <c r="C156" s="84" t="s">
        <v>30</v>
      </c>
      <c r="D156" s="84" t="s">
        <v>233</v>
      </c>
      <c r="E156" s="84" t="s">
        <v>499</v>
      </c>
      <c r="F156" s="85">
        <v>1112</v>
      </c>
      <c r="G156" s="98" t="str">
        <f>IF(COUNTA(H156)=1,VLOOKUP(B156,'[1]CUSTOS VEICULO-MOTORISTA'!$A$2:$C$17,3,FALSE),"-")</f>
        <v>-</v>
      </c>
      <c r="H156" s="83"/>
      <c r="I156" s="86" t="s">
        <v>19</v>
      </c>
      <c r="J156" s="86" t="s">
        <v>95</v>
      </c>
      <c r="K156" s="87">
        <v>43361</v>
      </c>
      <c r="L156" s="88" t="str">
        <f t="shared" ca="1" si="11"/>
        <v>VENCIDA</v>
      </c>
      <c r="M156" s="87">
        <f t="shared" si="12"/>
        <v>43908</v>
      </c>
      <c r="N156" s="63"/>
      <c r="O156" s="64"/>
      <c r="P156" s="64"/>
      <c r="Q156" s="64"/>
      <c r="R156" s="64"/>
      <c r="S156" s="64"/>
      <c r="T156" s="64"/>
      <c r="U156" s="64"/>
      <c r="V156" s="64"/>
    </row>
    <row r="157" spans="1:22" x14ac:dyDescent="0.25">
      <c r="A157" s="83">
        <v>28</v>
      </c>
      <c r="B157" s="84" t="s">
        <v>29</v>
      </c>
      <c r="C157" s="84" t="s">
        <v>30</v>
      </c>
      <c r="D157" s="84" t="s">
        <v>234</v>
      </c>
      <c r="E157" s="84" t="s">
        <v>499</v>
      </c>
      <c r="F157" s="85">
        <v>1112</v>
      </c>
      <c r="G157" s="98" t="str">
        <f>IF(COUNTA(H157)=1,VLOOKUP(B157,'[1]CUSTOS VEICULO-MOTORISTA'!$A$2:$C$17,3,FALSE),"-")</f>
        <v>-</v>
      </c>
      <c r="H157" s="83"/>
      <c r="I157" s="86" t="s">
        <v>19</v>
      </c>
      <c r="J157" s="86" t="s">
        <v>95</v>
      </c>
      <c r="K157" s="87">
        <v>43277</v>
      </c>
      <c r="L157" s="88" t="str">
        <f t="shared" ca="1" si="11"/>
        <v>VENCIDA</v>
      </c>
      <c r="M157" s="87">
        <f t="shared" si="12"/>
        <v>43825</v>
      </c>
      <c r="N157" s="63"/>
      <c r="O157" s="64"/>
      <c r="P157" s="64"/>
      <c r="Q157" s="64"/>
      <c r="R157" s="64"/>
      <c r="S157" s="64"/>
      <c r="T157" s="64"/>
      <c r="U157" s="64"/>
      <c r="V157" s="64"/>
    </row>
    <row r="158" spans="1:22" x14ac:dyDescent="0.25">
      <c r="A158" s="83">
        <v>29</v>
      </c>
      <c r="B158" s="84" t="s">
        <v>29</v>
      </c>
      <c r="C158" s="84" t="s">
        <v>30</v>
      </c>
      <c r="D158" s="84" t="s">
        <v>235</v>
      </c>
      <c r="E158" s="84" t="s">
        <v>499</v>
      </c>
      <c r="F158" s="85">
        <v>1112</v>
      </c>
      <c r="G158" s="98" t="str">
        <f>IF(COUNTA(H158)=1,VLOOKUP(B158,'[1]CUSTOS VEICULO-MOTORISTA'!$A$2:$C$17,3,FALSE),"-")</f>
        <v>-</v>
      </c>
      <c r="H158" s="83"/>
      <c r="I158" s="86" t="s">
        <v>50</v>
      </c>
      <c r="J158" s="86" t="s">
        <v>95</v>
      </c>
      <c r="K158" s="87">
        <v>44357</v>
      </c>
      <c r="L158" s="88" t="str">
        <f t="shared" ca="1" si="11"/>
        <v>VENCIDA</v>
      </c>
      <c r="M158" s="87">
        <f t="shared" si="12"/>
        <v>44905</v>
      </c>
      <c r="N158" s="63"/>
      <c r="O158" s="64"/>
      <c r="P158" s="64"/>
      <c r="Q158" s="64"/>
      <c r="R158" s="64"/>
      <c r="S158" s="64"/>
      <c r="T158" s="64"/>
      <c r="U158" s="64"/>
      <c r="V158" s="64"/>
    </row>
    <row r="159" spans="1:22" x14ac:dyDescent="0.25">
      <c r="A159" s="83">
        <v>30</v>
      </c>
      <c r="B159" s="84" t="s">
        <v>29</v>
      </c>
      <c r="C159" s="84" t="s">
        <v>30</v>
      </c>
      <c r="D159" s="84" t="s">
        <v>236</v>
      </c>
      <c r="E159" s="84" t="s">
        <v>499</v>
      </c>
      <c r="F159" s="85">
        <v>1112</v>
      </c>
      <c r="G159" s="98" t="str">
        <f>IF(COUNTA(H159)=1,VLOOKUP(B159,'[1]CUSTOS VEICULO-MOTORISTA'!$A$2:$C$17,3,FALSE),"-")</f>
        <v>-</v>
      </c>
      <c r="H159" s="83"/>
      <c r="I159" s="86" t="s">
        <v>50</v>
      </c>
      <c r="J159" s="86" t="s">
        <v>95</v>
      </c>
      <c r="K159" s="87">
        <v>44357</v>
      </c>
      <c r="L159" s="88" t="str">
        <f t="shared" ca="1" si="11"/>
        <v>VENCIDA</v>
      </c>
      <c r="M159" s="87">
        <f t="shared" si="12"/>
        <v>44905</v>
      </c>
      <c r="N159" s="63"/>
      <c r="O159" s="64"/>
      <c r="P159" s="64"/>
      <c r="Q159" s="64"/>
      <c r="R159" s="64"/>
      <c r="S159" s="64"/>
      <c r="T159" s="64"/>
      <c r="U159" s="64"/>
      <c r="V159" s="64"/>
    </row>
    <row r="160" spans="1:22" x14ac:dyDescent="0.25">
      <c r="A160" s="83">
        <v>31</v>
      </c>
      <c r="B160" s="84" t="s">
        <v>29</v>
      </c>
      <c r="C160" s="84" t="s">
        <v>30</v>
      </c>
      <c r="D160" s="84" t="s">
        <v>237</v>
      </c>
      <c r="E160" s="84" t="s">
        <v>499</v>
      </c>
      <c r="F160" s="85">
        <v>1112</v>
      </c>
      <c r="G160" s="98" t="str">
        <f>IF(COUNTA(H160)=1,VLOOKUP(B160,'[1]CUSTOS VEICULO-MOTORISTA'!$A$2:$C$17,3,FALSE),"-")</f>
        <v>-</v>
      </c>
      <c r="H160" s="83"/>
      <c r="I160" s="86" t="s">
        <v>59</v>
      </c>
      <c r="J160" s="86" t="s">
        <v>95</v>
      </c>
      <c r="K160" s="87">
        <v>44357</v>
      </c>
      <c r="L160" s="88" t="str">
        <f t="shared" ca="1" si="11"/>
        <v>VENCIDA</v>
      </c>
      <c r="M160" s="87">
        <f t="shared" si="12"/>
        <v>44905</v>
      </c>
      <c r="N160" s="63"/>
      <c r="O160" s="64"/>
      <c r="P160" s="64"/>
      <c r="Q160" s="64"/>
      <c r="R160" s="64"/>
      <c r="S160" s="64"/>
      <c r="T160" s="64"/>
      <c r="U160" s="64"/>
      <c r="V160" s="64"/>
    </row>
    <row r="161" spans="1:22" x14ac:dyDescent="0.25">
      <c r="A161" s="83">
        <v>32</v>
      </c>
      <c r="B161" s="84" t="s">
        <v>29</v>
      </c>
      <c r="C161" s="84" t="s">
        <v>30</v>
      </c>
      <c r="D161" s="84" t="s">
        <v>238</v>
      </c>
      <c r="E161" s="84" t="s">
        <v>499</v>
      </c>
      <c r="F161" s="85">
        <v>1112</v>
      </c>
      <c r="G161" s="98" t="str">
        <f>IF(COUNTA(H161)=1,VLOOKUP(B161,'[1]CUSTOS VEICULO-MOTORISTA'!$A$2:$C$17,3,FALSE),"-")</f>
        <v>-</v>
      </c>
      <c r="H161" s="83"/>
      <c r="I161" s="86" t="s">
        <v>19</v>
      </c>
      <c r="J161" s="86" t="s">
        <v>95</v>
      </c>
      <c r="K161" s="87">
        <v>43277</v>
      </c>
      <c r="L161" s="88" t="str">
        <f t="shared" ca="1" si="11"/>
        <v>VENCIDA</v>
      </c>
      <c r="M161" s="87">
        <f t="shared" si="12"/>
        <v>43825</v>
      </c>
      <c r="N161" s="63"/>
      <c r="O161" s="64"/>
      <c r="P161" s="64"/>
      <c r="Q161" s="64"/>
      <c r="R161" s="64"/>
      <c r="S161" s="64"/>
      <c r="T161" s="64"/>
      <c r="U161" s="64"/>
      <c r="V161" s="64"/>
    </row>
    <row r="162" spans="1:22" x14ac:dyDescent="0.25">
      <c r="A162" s="83">
        <v>33</v>
      </c>
      <c r="B162" s="84" t="s">
        <v>14</v>
      </c>
      <c r="C162" s="84" t="s">
        <v>21</v>
      </c>
      <c r="D162" s="84" t="s">
        <v>629</v>
      </c>
      <c r="E162" s="84" t="s">
        <v>130</v>
      </c>
      <c r="F162" s="85">
        <v>2255.08</v>
      </c>
      <c r="G162" s="98"/>
      <c r="H162" s="83"/>
      <c r="I162" s="86" t="s">
        <v>114</v>
      </c>
      <c r="J162" s="86" t="s">
        <v>22</v>
      </c>
      <c r="K162" s="87">
        <v>44925</v>
      </c>
      <c r="L162" s="88" t="str">
        <f t="shared" ca="1" si="11"/>
        <v>EM DIA</v>
      </c>
      <c r="M162" s="87">
        <f t="shared" si="12"/>
        <v>45656</v>
      </c>
      <c r="N162" s="63"/>
      <c r="O162" s="64"/>
      <c r="P162" s="64"/>
      <c r="Q162" s="64"/>
      <c r="R162" s="64"/>
      <c r="S162" s="64"/>
      <c r="T162" s="64"/>
      <c r="U162" s="64"/>
      <c r="V162" s="64"/>
    </row>
    <row r="163" spans="1:22" x14ac:dyDescent="0.25">
      <c r="A163" s="83">
        <v>34</v>
      </c>
      <c r="B163" s="84" t="s">
        <v>29</v>
      </c>
      <c r="C163" s="84" t="s">
        <v>30</v>
      </c>
      <c r="D163" s="84" t="s">
        <v>239</v>
      </c>
      <c r="E163" s="84" t="s">
        <v>499</v>
      </c>
      <c r="F163" s="85">
        <v>1112</v>
      </c>
      <c r="G163" s="98" t="str">
        <f>IF(COUNTA(H163)=1,VLOOKUP(B163,'[1]CUSTOS VEICULO-MOTORISTA'!$A$2:$C$17,3,FALSE),"-")</f>
        <v>-</v>
      </c>
      <c r="H163" s="83"/>
      <c r="I163" s="86" t="s">
        <v>53</v>
      </c>
      <c r="J163" s="86" t="s">
        <v>95</v>
      </c>
      <c r="K163" s="87">
        <v>43769</v>
      </c>
      <c r="L163" s="88" t="str">
        <f t="shared" ca="1" si="11"/>
        <v>VENCIDA</v>
      </c>
      <c r="M163" s="87">
        <f t="shared" si="12"/>
        <v>44316</v>
      </c>
      <c r="N163" s="63"/>
      <c r="O163" s="64"/>
      <c r="P163" s="64"/>
      <c r="Q163" s="64"/>
      <c r="R163" s="64"/>
      <c r="S163" s="64"/>
      <c r="T163" s="64"/>
      <c r="U163" s="64"/>
      <c r="V163" s="64"/>
    </row>
    <row r="164" spans="1:22" x14ac:dyDescent="0.25">
      <c r="A164" s="83">
        <v>35</v>
      </c>
      <c r="B164" s="84" t="s">
        <v>29</v>
      </c>
      <c r="C164" s="84" t="s">
        <v>30</v>
      </c>
      <c r="D164" s="84" t="s">
        <v>240</v>
      </c>
      <c r="E164" s="84" t="s">
        <v>499</v>
      </c>
      <c r="F164" s="85">
        <v>1112</v>
      </c>
      <c r="G164" s="98" t="str">
        <f>IF(COUNTA(H164)=1,VLOOKUP(B164,'[1]CUSTOS VEICULO-MOTORISTA'!$A$2:$C$17,3,FALSE),"-")</f>
        <v>-</v>
      </c>
      <c r="H164" s="83"/>
      <c r="I164" s="86" t="s">
        <v>50</v>
      </c>
      <c r="J164" s="86" t="s">
        <v>95</v>
      </c>
      <c r="K164" s="87">
        <v>43888</v>
      </c>
      <c r="L164" s="88" t="str">
        <f t="shared" ca="1" si="11"/>
        <v>VENCIDA</v>
      </c>
      <c r="M164" s="87">
        <f t="shared" si="12"/>
        <v>44435</v>
      </c>
      <c r="N164" s="63"/>
      <c r="O164" s="64"/>
      <c r="P164" s="64"/>
      <c r="Q164" s="64"/>
      <c r="R164" s="64"/>
      <c r="S164" s="64"/>
      <c r="T164" s="64"/>
      <c r="U164" s="64"/>
      <c r="V164" s="64"/>
    </row>
    <row r="165" spans="1:22" x14ac:dyDescent="0.25">
      <c r="A165" s="83">
        <v>36</v>
      </c>
      <c r="B165" s="84" t="s">
        <v>29</v>
      </c>
      <c r="C165" s="84" t="s">
        <v>30</v>
      </c>
      <c r="D165" s="84" t="s">
        <v>241</v>
      </c>
      <c r="E165" s="84" t="s">
        <v>499</v>
      </c>
      <c r="F165" s="85">
        <v>1112</v>
      </c>
      <c r="G165" s="98" t="str">
        <f>IF(COUNTA(H165)=1,VLOOKUP(B165,'[1]CUSTOS VEICULO-MOTORISTA'!$A$2:$C$17,3,FALSE),"-")</f>
        <v>-</v>
      </c>
      <c r="H165" s="83"/>
      <c r="I165" s="86" t="s">
        <v>19</v>
      </c>
      <c r="J165" s="86" t="s">
        <v>95</v>
      </c>
      <c r="K165" s="87">
        <v>43277</v>
      </c>
      <c r="L165" s="88" t="str">
        <f t="shared" ca="1" si="11"/>
        <v>VENCIDA</v>
      </c>
      <c r="M165" s="87">
        <f t="shared" si="12"/>
        <v>43825</v>
      </c>
      <c r="N165" s="63"/>
      <c r="O165" s="64"/>
      <c r="P165" s="64"/>
      <c r="Q165" s="64"/>
      <c r="R165" s="64"/>
      <c r="S165" s="64"/>
      <c r="T165" s="64"/>
      <c r="U165" s="64"/>
      <c r="V165" s="64"/>
    </row>
    <row r="166" spans="1:22" x14ac:dyDescent="0.25">
      <c r="A166" s="83">
        <v>37</v>
      </c>
      <c r="B166" s="84" t="s">
        <v>29</v>
      </c>
      <c r="C166" s="84" t="s">
        <v>30</v>
      </c>
      <c r="D166" s="84" t="s">
        <v>242</v>
      </c>
      <c r="E166" s="90" t="s">
        <v>496</v>
      </c>
      <c r="F166" s="85">
        <v>1112</v>
      </c>
      <c r="G166" s="98" t="str">
        <f>IF(COUNTA(H166)=1,VLOOKUP(B166,'[1]CUSTOS VEICULO-MOTORISTA'!$A$2:$C$17,3,FALSE),"-")</f>
        <v>-</v>
      </c>
      <c r="H166" s="83"/>
      <c r="I166" s="86" t="s">
        <v>41</v>
      </c>
      <c r="J166" s="86" t="s">
        <v>95</v>
      </c>
      <c r="K166" s="87">
        <v>43510</v>
      </c>
      <c r="L166" s="88" t="str">
        <f t="shared" ca="1" si="11"/>
        <v>VENCIDA</v>
      </c>
      <c r="M166" s="87">
        <f t="shared" si="12"/>
        <v>44057</v>
      </c>
      <c r="N166" s="63"/>
      <c r="O166" s="64"/>
      <c r="P166" s="64"/>
      <c r="Q166" s="64"/>
      <c r="R166" s="64"/>
      <c r="S166" s="64"/>
      <c r="T166" s="64"/>
      <c r="U166" s="64"/>
      <c r="V166" s="64"/>
    </row>
    <row r="167" spans="1:22" x14ac:dyDescent="0.25">
      <c r="A167" s="83">
        <v>38</v>
      </c>
      <c r="B167" s="84" t="s">
        <v>29</v>
      </c>
      <c r="C167" s="84" t="s">
        <v>30</v>
      </c>
      <c r="D167" s="84" t="s">
        <v>243</v>
      </c>
      <c r="E167" s="90" t="s">
        <v>496</v>
      </c>
      <c r="F167" s="85">
        <v>1112</v>
      </c>
      <c r="G167" s="98" t="str">
        <f>IF(COUNTA(H167)=1,VLOOKUP(B167,'[1]CUSTOS VEICULO-MOTORISTA'!$A$2:$C$17,3,FALSE),"-")</f>
        <v>-</v>
      </c>
      <c r="H167" s="83"/>
      <c r="I167" s="86" t="s">
        <v>41</v>
      </c>
      <c r="J167" s="86" t="s">
        <v>95</v>
      </c>
      <c r="K167" s="87">
        <v>43510</v>
      </c>
      <c r="L167" s="88" t="str">
        <f t="shared" ca="1" si="11"/>
        <v>VENCIDA</v>
      </c>
      <c r="M167" s="87">
        <f t="shared" si="12"/>
        <v>44057</v>
      </c>
      <c r="N167" s="63"/>
      <c r="O167" s="64"/>
      <c r="P167" s="64"/>
      <c r="Q167" s="64"/>
      <c r="R167" s="64"/>
      <c r="S167" s="64"/>
      <c r="T167" s="64"/>
      <c r="U167" s="64"/>
      <c r="V167" s="64"/>
    </row>
    <row r="168" spans="1:22" x14ac:dyDescent="0.25">
      <c r="A168" s="83">
        <v>39</v>
      </c>
      <c r="B168" s="84" t="s">
        <v>29</v>
      </c>
      <c r="C168" s="84" t="s">
        <v>30</v>
      </c>
      <c r="D168" s="84" t="s">
        <v>244</v>
      </c>
      <c r="E168" s="90" t="s">
        <v>496</v>
      </c>
      <c r="F168" s="85">
        <v>1112</v>
      </c>
      <c r="G168" s="98" t="str">
        <f>IF(COUNTA(H168)=1,VLOOKUP(B168,'[1]CUSTOS VEICULO-MOTORISTA'!$A$2:$C$17,3,FALSE),"-")</f>
        <v>-</v>
      </c>
      <c r="H168" s="83"/>
      <c r="I168" s="86" t="s">
        <v>43</v>
      </c>
      <c r="J168" s="86" t="s">
        <v>95</v>
      </c>
      <c r="K168" s="87">
        <v>43510</v>
      </c>
      <c r="L168" s="88" t="str">
        <f t="shared" ca="1" si="11"/>
        <v>VENCIDA</v>
      </c>
      <c r="M168" s="87">
        <f t="shared" si="12"/>
        <v>44057</v>
      </c>
      <c r="N168" s="63"/>
      <c r="O168" s="64"/>
      <c r="P168" s="64"/>
      <c r="Q168" s="64"/>
      <c r="R168" s="64"/>
      <c r="S168" s="64"/>
      <c r="T168" s="64"/>
      <c r="U168" s="64"/>
      <c r="V168" s="64"/>
    </row>
    <row r="169" spans="1:22" x14ac:dyDescent="0.25">
      <c r="A169" s="83">
        <v>40</v>
      </c>
      <c r="B169" s="84" t="s">
        <v>29</v>
      </c>
      <c r="C169" s="84" t="s">
        <v>30</v>
      </c>
      <c r="D169" s="84" t="s">
        <v>245</v>
      </c>
      <c r="E169" s="90" t="s">
        <v>496</v>
      </c>
      <c r="F169" s="85">
        <v>1112</v>
      </c>
      <c r="G169" s="98" t="str">
        <f>IF(COUNTA(H169)=1,VLOOKUP(B169,'[1]CUSTOS VEICULO-MOTORISTA'!$A$2:$C$17,3,FALSE),"-")</f>
        <v>-</v>
      </c>
      <c r="H169" s="83"/>
      <c r="I169" s="86" t="s">
        <v>43</v>
      </c>
      <c r="J169" s="86" t="s">
        <v>95</v>
      </c>
      <c r="K169" s="87">
        <v>43510</v>
      </c>
      <c r="L169" s="88" t="str">
        <f t="shared" ca="1" si="11"/>
        <v>VENCIDA</v>
      </c>
      <c r="M169" s="87">
        <f t="shared" si="12"/>
        <v>44057</v>
      </c>
      <c r="N169" s="63"/>
      <c r="O169" s="64"/>
      <c r="P169" s="64"/>
      <c r="Q169" s="64"/>
      <c r="R169" s="64"/>
      <c r="S169" s="64"/>
      <c r="T169" s="64"/>
      <c r="U169" s="64"/>
      <c r="V169" s="64"/>
    </row>
    <row r="170" spans="1:22" x14ac:dyDescent="0.25">
      <c r="A170" s="83">
        <v>41</v>
      </c>
      <c r="B170" s="84" t="s">
        <v>29</v>
      </c>
      <c r="C170" s="84" t="s">
        <v>30</v>
      </c>
      <c r="D170" s="84" t="s">
        <v>247</v>
      </c>
      <c r="E170" s="90" t="s">
        <v>496</v>
      </c>
      <c r="F170" s="85">
        <v>1112</v>
      </c>
      <c r="G170" s="98" t="str">
        <f>IF(COUNTA(H170)=1,VLOOKUP(B170,'[1]CUSTOS VEICULO-MOTORISTA'!$A$2:$C$17,3,FALSE),"-")</f>
        <v>-</v>
      </c>
      <c r="H170" s="83"/>
      <c r="I170" s="86" t="s">
        <v>43</v>
      </c>
      <c r="J170" s="86" t="s">
        <v>95</v>
      </c>
      <c r="K170" s="87">
        <v>43510</v>
      </c>
      <c r="L170" s="88" t="str">
        <f t="shared" ca="1" si="11"/>
        <v>VENCIDA</v>
      </c>
      <c r="M170" s="87">
        <f t="shared" si="12"/>
        <v>44057</v>
      </c>
      <c r="N170" s="63"/>
      <c r="O170" s="64"/>
      <c r="P170" s="64"/>
      <c r="Q170" s="64"/>
      <c r="R170" s="64"/>
      <c r="S170" s="64"/>
      <c r="T170" s="64"/>
      <c r="U170" s="64"/>
      <c r="V170" s="64"/>
    </row>
    <row r="171" spans="1:22" x14ac:dyDescent="0.25">
      <c r="A171" s="83">
        <v>42</v>
      </c>
      <c r="B171" s="84" t="s">
        <v>29</v>
      </c>
      <c r="C171" s="84" t="s">
        <v>30</v>
      </c>
      <c r="D171" s="84" t="s">
        <v>249</v>
      </c>
      <c r="E171" s="90" t="s">
        <v>496</v>
      </c>
      <c r="F171" s="85">
        <v>1112</v>
      </c>
      <c r="G171" s="98" t="str">
        <f>IF(COUNTA(H171)=1,VLOOKUP(B171,'[1]CUSTOS VEICULO-MOTORISTA'!$A$2:$C$17,3,FALSE),"-")</f>
        <v>-</v>
      </c>
      <c r="H171" s="83"/>
      <c r="I171" s="86" t="s">
        <v>41</v>
      </c>
      <c r="J171" s="86" t="s">
        <v>95</v>
      </c>
      <c r="K171" s="87">
        <v>43510</v>
      </c>
      <c r="L171" s="88" t="str">
        <f t="shared" ca="1" si="11"/>
        <v>VENCIDA</v>
      </c>
      <c r="M171" s="87">
        <f t="shared" si="12"/>
        <v>44057</v>
      </c>
      <c r="N171" s="63"/>
      <c r="O171" s="64"/>
      <c r="P171" s="64"/>
      <c r="Q171" s="64"/>
      <c r="R171" s="64"/>
      <c r="S171" s="64"/>
      <c r="T171" s="64"/>
      <c r="U171" s="64"/>
      <c r="V171" s="64"/>
    </row>
    <row r="172" spans="1:22" x14ac:dyDescent="0.25">
      <c r="A172" s="83">
        <v>43</v>
      </c>
      <c r="B172" s="84" t="s">
        <v>29</v>
      </c>
      <c r="C172" s="84" t="s">
        <v>30</v>
      </c>
      <c r="D172" s="84" t="s">
        <v>250</v>
      </c>
      <c r="E172" s="90" t="s">
        <v>496</v>
      </c>
      <c r="F172" s="85">
        <v>1112</v>
      </c>
      <c r="G172" s="98" t="str">
        <f>IF(COUNTA(H172)=1,VLOOKUP(B172,'[1]CUSTOS VEICULO-MOTORISTA'!$A$2:$C$17,3,FALSE),"-")</f>
        <v>-</v>
      </c>
      <c r="H172" s="83"/>
      <c r="I172" s="86" t="s">
        <v>41</v>
      </c>
      <c r="J172" s="86" t="s">
        <v>95</v>
      </c>
      <c r="K172" s="87">
        <v>43510</v>
      </c>
      <c r="L172" s="88" t="str">
        <f t="shared" ca="1" si="11"/>
        <v>VENCIDA</v>
      </c>
      <c r="M172" s="87">
        <f t="shared" si="12"/>
        <v>44057</v>
      </c>
      <c r="N172" s="63"/>
      <c r="O172" s="64"/>
      <c r="P172" s="64"/>
      <c r="Q172" s="64"/>
      <c r="R172" s="64"/>
      <c r="S172" s="64"/>
      <c r="T172" s="64"/>
      <c r="U172" s="64"/>
      <c r="V172" s="64"/>
    </row>
    <row r="173" spans="1:22" x14ac:dyDescent="0.25">
      <c r="A173" s="83">
        <v>44</v>
      </c>
      <c r="B173" s="84" t="s">
        <v>29</v>
      </c>
      <c r="C173" s="84" t="s">
        <v>30</v>
      </c>
      <c r="D173" s="84" t="s">
        <v>251</v>
      </c>
      <c r="E173" s="90" t="s">
        <v>496</v>
      </c>
      <c r="F173" s="85">
        <v>1112</v>
      </c>
      <c r="G173" s="98" t="str">
        <f>IF(COUNTA(H173)=1,VLOOKUP(B173,'[1]CUSTOS VEICULO-MOTORISTA'!$A$2:$C$17,3,FALSE),"-")</f>
        <v>-</v>
      </c>
      <c r="H173" s="83"/>
      <c r="I173" s="86" t="s">
        <v>41</v>
      </c>
      <c r="J173" s="86" t="s">
        <v>95</v>
      </c>
      <c r="K173" s="87">
        <v>43510</v>
      </c>
      <c r="L173" s="88" t="str">
        <f t="shared" ca="1" si="11"/>
        <v>VENCIDA</v>
      </c>
      <c r="M173" s="87">
        <f t="shared" si="12"/>
        <v>44057</v>
      </c>
      <c r="N173" s="63"/>
      <c r="O173" s="64"/>
      <c r="P173" s="64"/>
      <c r="Q173" s="64"/>
      <c r="R173" s="64"/>
      <c r="S173" s="64"/>
      <c r="T173" s="64"/>
      <c r="U173" s="64"/>
      <c r="V173" s="64"/>
    </row>
    <row r="174" spans="1:22" x14ac:dyDescent="0.25">
      <c r="A174" s="83">
        <v>45</v>
      </c>
      <c r="B174" s="84" t="s">
        <v>207</v>
      </c>
      <c r="C174" s="84" t="s">
        <v>30</v>
      </c>
      <c r="D174" s="84" t="s">
        <v>252</v>
      </c>
      <c r="E174" s="90" t="s">
        <v>496</v>
      </c>
      <c r="F174" s="85">
        <v>1112</v>
      </c>
      <c r="G174" s="98" t="str">
        <f>IF(COUNTA(H174)=1,VLOOKUP(B174,'[1]CUSTOS VEICULO-MOTORISTA'!$A$2:$C$17,3,FALSE),"-")</f>
        <v>-</v>
      </c>
      <c r="H174" s="83"/>
      <c r="I174" s="86" t="s">
        <v>53</v>
      </c>
      <c r="J174" s="86" t="s">
        <v>95</v>
      </c>
      <c r="K174" s="87">
        <v>43866</v>
      </c>
      <c r="L174" s="88" t="s">
        <v>253</v>
      </c>
      <c r="M174" s="87">
        <v>44413</v>
      </c>
      <c r="N174" s="63"/>
      <c r="O174" s="64"/>
      <c r="P174" s="64"/>
      <c r="Q174" s="64"/>
      <c r="R174" s="64"/>
      <c r="S174" s="64"/>
      <c r="T174" s="64"/>
      <c r="U174" s="64"/>
      <c r="V174" s="64"/>
    </row>
    <row r="175" spans="1:22" x14ac:dyDescent="0.25">
      <c r="A175" s="83">
        <v>46</v>
      </c>
      <c r="B175" s="84" t="s">
        <v>29</v>
      </c>
      <c r="C175" s="84" t="s">
        <v>30</v>
      </c>
      <c r="D175" s="84" t="s">
        <v>254</v>
      </c>
      <c r="E175" s="90" t="s">
        <v>522</v>
      </c>
      <c r="F175" s="85">
        <v>1112</v>
      </c>
      <c r="G175" s="98"/>
      <c r="H175" s="83"/>
      <c r="I175" s="86" t="s">
        <v>53</v>
      </c>
      <c r="J175" s="86" t="s">
        <v>95</v>
      </c>
      <c r="K175" s="87">
        <v>43866</v>
      </c>
      <c r="L175" s="88" t="s">
        <v>253</v>
      </c>
      <c r="M175" s="87">
        <v>44413</v>
      </c>
      <c r="N175" s="63"/>
      <c r="O175" s="64"/>
      <c r="P175" s="64"/>
      <c r="Q175" s="64"/>
      <c r="R175" s="64"/>
      <c r="S175" s="64"/>
      <c r="T175" s="64"/>
      <c r="U175" s="64"/>
      <c r="V175" s="64"/>
    </row>
    <row r="176" spans="1:22" x14ac:dyDescent="0.25">
      <c r="A176" s="83">
        <v>47</v>
      </c>
      <c r="B176" s="84" t="s">
        <v>55</v>
      </c>
      <c r="C176" s="84" t="s">
        <v>56</v>
      </c>
      <c r="D176" s="84" t="s">
        <v>617</v>
      </c>
      <c r="E176" s="90" t="s">
        <v>618</v>
      </c>
      <c r="F176" s="85">
        <v>4014.33</v>
      </c>
      <c r="G176" s="98"/>
      <c r="H176" s="83"/>
      <c r="I176" s="86" t="s">
        <v>123</v>
      </c>
      <c r="J176" s="86" t="s">
        <v>22</v>
      </c>
      <c r="K176" s="87">
        <v>44914</v>
      </c>
      <c r="L176" s="88" t="s">
        <v>253</v>
      </c>
      <c r="M176" s="87">
        <v>45575</v>
      </c>
      <c r="N176" s="63"/>
      <c r="O176" s="64"/>
      <c r="P176" s="64"/>
      <c r="Q176" s="64"/>
      <c r="R176" s="64"/>
      <c r="S176" s="64"/>
      <c r="T176" s="64"/>
      <c r="U176" s="64"/>
      <c r="V176" s="64"/>
    </row>
    <row r="177" spans="1:23" x14ac:dyDescent="0.25">
      <c r="A177" s="83">
        <v>48</v>
      </c>
      <c r="B177" s="84" t="s">
        <v>37</v>
      </c>
      <c r="C177" s="84" t="s">
        <v>125</v>
      </c>
      <c r="D177" s="84" t="s">
        <v>535</v>
      </c>
      <c r="E177" s="90" t="s">
        <v>127</v>
      </c>
      <c r="F177" s="85">
        <v>8500</v>
      </c>
      <c r="G177" s="98"/>
      <c r="H177" s="83"/>
      <c r="I177" s="86" t="s">
        <v>114</v>
      </c>
      <c r="J177" s="86" t="s">
        <v>22</v>
      </c>
      <c r="K177" s="87">
        <v>44844</v>
      </c>
      <c r="L177" s="88" t="s">
        <v>253</v>
      </c>
      <c r="M177" s="87">
        <v>45575</v>
      </c>
      <c r="N177" s="63"/>
      <c r="O177" s="64"/>
      <c r="P177" s="64"/>
      <c r="Q177" s="64"/>
      <c r="R177" s="64"/>
      <c r="S177" s="64"/>
      <c r="T177" s="64"/>
      <c r="U177" s="64"/>
      <c r="V177" s="64"/>
    </row>
    <row r="178" spans="1:23" x14ac:dyDescent="0.25">
      <c r="A178" s="83">
        <v>49</v>
      </c>
      <c r="B178" s="84" t="s">
        <v>55</v>
      </c>
      <c r="C178" s="84" t="s">
        <v>128</v>
      </c>
      <c r="D178" s="84" t="s">
        <v>647</v>
      </c>
      <c r="E178" s="90" t="s">
        <v>130</v>
      </c>
      <c r="F178" s="85">
        <v>4014.33</v>
      </c>
      <c r="G178" s="98"/>
      <c r="H178" s="83"/>
      <c r="I178" s="86" t="s">
        <v>114</v>
      </c>
      <c r="J178" s="86" t="s">
        <v>22</v>
      </c>
      <c r="K178" s="87">
        <v>44944</v>
      </c>
      <c r="L178" s="88" t="s">
        <v>253</v>
      </c>
      <c r="M178" s="87">
        <v>45675</v>
      </c>
      <c r="N178" s="63"/>
      <c r="O178" s="64"/>
      <c r="P178" s="64"/>
      <c r="Q178" s="64"/>
      <c r="R178" s="64"/>
      <c r="S178" s="64"/>
      <c r="T178" s="64"/>
      <c r="U178" s="64"/>
      <c r="V178" s="64"/>
    </row>
    <row r="179" spans="1:23" x14ac:dyDescent="0.25">
      <c r="A179" s="259" t="s">
        <v>73</v>
      </c>
      <c r="B179" s="259"/>
      <c r="C179" s="259"/>
      <c r="D179" s="259"/>
      <c r="E179" s="259"/>
      <c r="F179" s="91">
        <f>SUM(F130:F178)</f>
        <v>74304.08</v>
      </c>
      <c r="G179" s="99">
        <f>SUM(G130:G174)</f>
        <v>0</v>
      </c>
      <c r="H179" s="106"/>
      <c r="I179" s="107"/>
      <c r="J179" s="108"/>
      <c r="K179" s="96"/>
      <c r="L179" s="96"/>
      <c r="M179" s="97"/>
      <c r="N179" s="63"/>
      <c r="O179" s="64"/>
      <c r="P179" s="64"/>
      <c r="Q179" s="64"/>
      <c r="R179" s="64"/>
      <c r="S179" s="64"/>
      <c r="T179" s="64"/>
      <c r="U179" s="64"/>
      <c r="V179" s="64"/>
    </row>
    <row r="180" spans="1:23" x14ac:dyDescent="0.25">
      <c r="A180" s="259" t="s">
        <v>74</v>
      </c>
      <c r="B180" s="259"/>
      <c r="C180" s="259"/>
      <c r="D180" s="259"/>
      <c r="E180" s="259"/>
      <c r="F180" s="91"/>
      <c r="G180" s="260">
        <f>SUM(F130:F178)</f>
        <v>74304.08</v>
      </c>
      <c r="H180" s="260"/>
      <c r="I180" s="106"/>
      <c r="J180" s="107"/>
      <c r="K180" s="108"/>
      <c r="L180" s="96"/>
      <c r="M180" s="96"/>
      <c r="N180" s="97"/>
      <c r="O180" s="63"/>
      <c r="P180" s="64"/>
      <c r="Q180" s="64"/>
      <c r="R180" s="64"/>
      <c r="S180" s="64"/>
      <c r="T180" s="64"/>
      <c r="U180" s="64"/>
      <c r="V180" s="64"/>
      <c r="W180" s="64"/>
    </row>
    <row r="181" spans="1:23" ht="23.25" x14ac:dyDescent="0.25">
      <c r="A181" s="244" t="s">
        <v>255</v>
      </c>
      <c r="B181" s="245"/>
      <c r="C181" s="245"/>
      <c r="D181" s="245"/>
      <c r="E181" s="245"/>
      <c r="F181" s="241">
        <f>SUM(F30+F44+F61+F81+F91+F107+F127+G180)</f>
        <v>571017.65</v>
      </c>
      <c r="G181" s="242"/>
      <c r="H181" s="243"/>
      <c r="I181" s="109"/>
      <c r="J181" s="110"/>
      <c r="K181" s="111"/>
      <c r="L181" s="70"/>
      <c r="M181" s="70"/>
      <c r="N181" s="112"/>
      <c r="O181" s="70"/>
      <c r="P181" s="64"/>
      <c r="Q181" s="64"/>
      <c r="R181" s="64"/>
      <c r="S181" s="64"/>
      <c r="T181" s="64"/>
      <c r="U181" s="64"/>
      <c r="V181" s="64"/>
      <c r="W181" s="64"/>
    </row>
    <row r="182" spans="1:23" x14ac:dyDescent="0.25">
      <c r="A182" s="253" t="s">
        <v>256</v>
      </c>
      <c r="B182" s="253"/>
      <c r="C182" s="253"/>
      <c r="D182" s="253"/>
      <c r="E182" s="114">
        <v>92</v>
      </c>
      <c r="F182" s="109"/>
      <c r="I182" s="115"/>
      <c r="J182" s="116"/>
      <c r="K182" s="117"/>
      <c r="L182" s="64"/>
      <c r="M182" s="64"/>
      <c r="N182" s="118"/>
      <c r="O182" s="64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53" t="s">
        <v>24</v>
      </c>
      <c r="B183" s="253"/>
      <c r="C183" s="253"/>
      <c r="D183" s="253"/>
      <c r="E183" s="113">
        <v>4</v>
      </c>
      <c r="F183" s="115"/>
      <c r="G183" s="119"/>
      <c r="H183" s="64"/>
      <c r="I183" s="115"/>
      <c r="J183" s="115"/>
      <c r="K183" s="115"/>
      <c r="L183" s="115"/>
      <c r="M183" s="115"/>
      <c r="N183" s="115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53" t="s">
        <v>30</v>
      </c>
      <c r="B184" s="253"/>
      <c r="C184" s="253"/>
      <c r="D184" s="253"/>
      <c r="E184" s="113">
        <v>43</v>
      </c>
      <c r="F184" s="115"/>
      <c r="G184" s="115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54" t="s">
        <v>73</v>
      </c>
      <c r="B185" s="255"/>
      <c r="C185" s="255"/>
      <c r="D185" s="256"/>
      <c r="E185" s="113">
        <f>SUM(E182:E184)</f>
        <v>139</v>
      </c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x14ac:dyDescent="0.25">
      <c r="A186" s="254"/>
      <c r="B186" s="255"/>
      <c r="C186" s="255"/>
      <c r="D186" s="255"/>
      <c r="E186" s="256"/>
      <c r="F186" s="115"/>
      <c r="G186" s="11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ht="78" customHeight="1" x14ac:dyDescent="0.25">
      <c r="A187" s="249" t="s">
        <v>257</v>
      </c>
      <c r="B187" s="250"/>
      <c r="C187" s="250"/>
      <c r="D187" s="251"/>
      <c r="E187" s="113">
        <v>2</v>
      </c>
      <c r="F187" s="115"/>
      <c r="G187" s="165"/>
      <c r="H187" s="64"/>
      <c r="I187" s="115"/>
      <c r="J187" s="115"/>
      <c r="K187" s="115"/>
      <c r="L187" s="115"/>
      <c r="M187" s="115"/>
      <c r="N187" s="115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78" customHeight="1" x14ac:dyDescent="0.25">
      <c r="A188" s="249" t="s">
        <v>258</v>
      </c>
      <c r="B188" s="250"/>
      <c r="C188" s="250"/>
      <c r="D188" s="251"/>
      <c r="E188" s="113">
        <v>3</v>
      </c>
      <c r="F188" s="115"/>
      <c r="G188" s="115"/>
      <c r="H188" s="64"/>
      <c r="I188" s="115"/>
      <c r="J188" s="115"/>
      <c r="K188" s="115"/>
      <c r="L188" s="64"/>
      <c r="M188" s="64"/>
      <c r="N188" s="118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29.25" customHeight="1" x14ac:dyDescent="0.25">
      <c r="A189" s="252" t="s">
        <v>259</v>
      </c>
      <c r="B189" s="252"/>
      <c r="C189" s="252"/>
      <c r="D189" s="252"/>
      <c r="E189" s="120">
        <f>E188+E187</f>
        <v>5</v>
      </c>
      <c r="F189" s="115"/>
      <c r="G189" s="115"/>
      <c r="H189" s="64"/>
      <c r="I189" s="115"/>
      <c r="J189" s="116"/>
      <c r="K189" s="117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ht="29.25" customHeight="1" x14ac:dyDescent="0.25">
      <c r="A190" s="246" t="s">
        <v>288</v>
      </c>
      <c r="B190" s="247"/>
      <c r="C190" s="247"/>
      <c r="D190" s="248"/>
      <c r="E190" s="121">
        <f>SUM(E185,E189)</f>
        <v>144</v>
      </c>
      <c r="F190" s="119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x14ac:dyDescent="0.25">
      <c r="A191" s="70"/>
      <c r="B191" s="70"/>
      <c r="C191" s="70"/>
      <c r="D191" s="70"/>
      <c r="E191" s="70"/>
      <c r="F191" s="122"/>
      <c r="G191" s="115"/>
      <c r="H191" s="64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ht="7.5" customHeight="1" x14ac:dyDescent="0.25">
      <c r="A192" s="123"/>
      <c r="B192" s="123"/>
      <c r="C192" s="123"/>
      <c r="D192" s="123"/>
      <c r="E192" s="123"/>
      <c r="F192" s="115"/>
      <c r="G192" s="124"/>
      <c r="H192" s="67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3" customHeight="1" x14ac:dyDescent="0.25">
      <c r="A193" s="123"/>
      <c r="B193" s="123"/>
      <c r="C193" s="123"/>
      <c r="D193" s="123"/>
      <c r="E193" s="123"/>
      <c r="F193" s="115"/>
      <c r="G193" s="124"/>
      <c r="H193" s="67"/>
      <c r="I193" s="115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ht="105" customHeight="1" x14ac:dyDescent="0.25">
      <c r="A194" s="89"/>
      <c r="B194" s="64"/>
      <c r="C194" s="125"/>
      <c r="D194" s="126" t="s">
        <v>260</v>
      </c>
      <c r="E194" s="127" t="s">
        <v>527</v>
      </c>
      <c r="F194" s="128"/>
      <c r="G194" s="129" t="s">
        <v>261</v>
      </c>
      <c r="H194" s="130" t="s">
        <v>262</v>
      </c>
      <c r="I194" s="131"/>
      <c r="J194" s="116"/>
      <c r="K194" s="117"/>
      <c r="L194" s="64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x14ac:dyDescent="0.25">
      <c r="A195" s="64"/>
      <c r="B195" s="89"/>
      <c r="C195" s="64"/>
      <c r="D195" s="132" t="s">
        <v>581</v>
      </c>
      <c r="E195" s="132">
        <f ca="1">COUNTIFS(A4:N175,"AMAROK")</f>
        <v>14</v>
      </c>
      <c r="F195" s="115"/>
      <c r="G195" s="132" t="s">
        <v>38</v>
      </c>
      <c r="H195" s="132">
        <f ca="1">COUNTIF(A10:O177,"amarok")</f>
        <v>14</v>
      </c>
      <c r="I195" s="115"/>
      <c r="J195" s="116"/>
      <c r="K195" s="117"/>
      <c r="L195" s="115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66"/>
      <c r="D196" s="133" t="s">
        <v>582</v>
      </c>
      <c r="E196" s="133">
        <f ca="1">COUNTIF(A4:N174,"L200")</f>
        <v>3</v>
      </c>
      <c r="F196" s="115"/>
      <c r="G196" s="133" t="s">
        <v>263</v>
      </c>
      <c r="H196" s="133">
        <f ca="1">COUNTIF(A10:O177,"l200")</f>
        <v>3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134"/>
      <c r="D197" s="133" t="s">
        <v>583</v>
      </c>
      <c r="E197" s="133">
        <f ca="1">COUNTIF(A4:N174,"ONIX")</f>
        <v>1</v>
      </c>
      <c r="F197" s="115"/>
      <c r="G197" s="133" t="s">
        <v>264</v>
      </c>
      <c r="H197" s="133">
        <f ca="1">COUNTIF(A10:O177,"onix")</f>
        <v>1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64"/>
      <c r="D198" s="133" t="s">
        <v>584</v>
      </c>
      <c r="E198" s="133">
        <f ca="1">COUNTIF(A4:N174,"SAVEIRO")</f>
        <v>7</v>
      </c>
      <c r="F198" s="115"/>
      <c r="G198" s="133" t="s">
        <v>45</v>
      </c>
      <c r="H198" s="133">
        <f ca="1">COUNTIF(A10:O177,"saveiro")</f>
        <v>7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585</v>
      </c>
      <c r="E199" s="133">
        <v>43</v>
      </c>
      <c r="F199" s="115"/>
      <c r="G199" s="133" t="s">
        <v>30</v>
      </c>
      <c r="H199" s="133">
        <f ca="1">COUNTIF(A10:O177,"MOTO")</f>
        <v>43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586</v>
      </c>
      <c r="E200" s="133">
        <f ca="1">COUNTIF(A12:N180,"GOL")</f>
        <v>42</v>
      </c>
      <c r="F200" s="115"/>
      <c r="G200" s="133" t="s">
        <v>21</v>
      </c>
      <c r="H200" s="133">
        <f ca="1">COUNTIF(A10:O177,"GOL")</f>
        <v>42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587</v>
      </c>
      <c r="E201" s="133">
        <f ca="1">COUNTIF(A4:N174,"SANDERO")</f>
        <v>0</v>
      </c>
      <c r="F201" s="115"/>
      <c r="G201" s="133" t="s">
        <v>121</v>
      </c>
      <c r="H201" s="133">
        <f ca="1">COUNTIF(A10:O177,"SANDERO")</f>
        <v>0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588</v>
      </c>
      <c r="E202" s="133">
        <v>5</v>
      </c>
      <c r="F202" s="115"/>
      <c r="G202" s="133" t="s">
        <v>125</v>
      </c>
      <c r="H202" s="133">
        <v>5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x14ac:dyDescent="0.25">
      <c r="A203" s="64"/>
      <c r="B203" s="89"/>
      <c r="C203" s="64"/>
      <c r="D203" s="133" t="s">
        <v>589</v>
      </c>
      <c r="E203" s="133">
        <v>14</v>
      </c>
      <c r="F203" s="115"/>
      <c r="G203" s="133" t="s">
        <v>56</v>
      </c>
      <c r="H203" s="133">
        <f ca="1">COUNTIF(A10:O177,"OROCH")</f>
        <v>13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ht="56.25" x14ac:dyDescent="0.25">
      <c r="A204" s="64"/>
      <c r="B204" s="89"/>
      <c r="C204" s="64"/>
      <c r="D204" s="135" t="s">
        <v>590</v>
      </c>
      <c r="E204" s="133">
        <v>4</v>
      </c>
      <c r="F204" s="115"/>
      <c r="G204" s="133" t="s">
        <v>24</v>
      </c>
      <c r="H204" s="133">
        <v>4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x14ac:dyDescent="0.25">
      <c r="A205" s="64"/>
      <c r="B205" s="89"/>
      <c r="C205" s="64"/>
      <c r="D205" s="133" t="s">
        <v>591</v>
      </c>
      <c r="E205" s="133">
        <f ca="1">COUNTIF(A4:N174,"VERSA")</f>
        <v>0</v>
      </c>
      <c r="F205" s="115"/>
      <c r="G205" s="133" t="s">
        <v>76</v>
      </c>
      <c r="H205" s="133">
        <v>0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574</v>
      </c>
      <c r="E206" s="133">
        <v>0</v>
      </c>
      <c r="F206" s="115"/>
      <c r="G206" s="133" t="s">
        <v>574</v>
      </c>
      <c r="H206" s="133"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592</v>
      </c>
      <c r="E207" s="133">
        <f ca="1">COUNTIF(A4:N174,"VIRTUS")</f>
        <v>0</v>
      </c>
      <c r="F207" s="115"/>
      <c r="G207" s="133" t="s">
        <v>78</v>
      </c>
      <c r="H207" s="133">
        <f ca="1">COUNTIF(A10:N177,"VIRTUS")</f>
        <v>0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265</v>
      </c>
      <c r="E208" s="133">
        <v>1</v>
      </c>
      <c r="F208" s="115"/>
      <c r="G208" s="133" t="s">
        <v>128</v>
      </c>
      <c r="H208" s="133">
        <v>1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593</v>
      </c>
      <c r="E209" s="133">
        <f ca="1">COUNTIF(A4:N174,"FORD/KA")</f>
        <v>1</v>
      </c>
      <c r="F209" s="115"/>
      <c r="G209" s="133" t="s">
        <v>15</v>
      </c>
      <c r="H209" s="133">
        <f ca="1">COUNTIF(A10:N177,"FORD/KA")</f>
        <v>1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64"/>
      <c r="B210" s="89"/>
      <c r="C210" s="64"/>
      <c r="D210" s="133" t="s">
        <v>594</v>
      </c>
      <c r="E210" s="133">
        <v>0</v>
      </c>
      <c r="F210" s="115"/>
      <c r="G210" s="133" t="s">
        <v>266</v>
      </c>
      <c r="H210" s="133">
        <v>0</v>
      </c>
      <c r="I210" s="115"/>
      <c r="J210" s="116"/>
      <c r="K210" s="117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89"/>
      <c r="B211" s="64"/>
      <c r="C211" s="67"/>
      <c r="D211" s="133" t="s">
        <v>595</v>
      </c>
      <c r="E211" s="133">
        <f ca="1">COUNTIF(A4:N174,"STRADA")</f>
        <v>3</v>
      </c>
      <c r="F211" s="115"/>
      <c r="G211" s="133" t="s">
        <v>142</v>
      </c>
      <c r="H211" s="133">
        <f ca="1">COUNTIF(A10:O177,"STRADA")</f>
        <v>3</v>
      </c>
      <c r="I211" s="115"/>
      <c r="J211" s="116"/>
      <c r="K211" s="116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64"/>
      <c r="B212" s="89"/>
      <c r="C212" s="64"/>
      <c r="D212" s="133" t="s">
        <v>596</v>
      </c>
      <c r="E212" s="133">
        <f ca="1">COUNTIF(A4:N174,"FRONTIER")</f>
        <v>1</v>
      </c>
      <c r="F212" s="115"/>
      <c r="G212" s="133" t="s">
        <v>47</v>
      </c>
      <c r="H212" s="133">
        <f ca="1">COUNTIF(A10:O177,"FRONTIER")</f>
        <v>1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136" t="s">
        <v>267</v>
      </c>
      <c r="E213" s="136">
        <f ca="1">SUM(E195:E212)</f>
        <v>139</v>
      </c>
      <c r="F213" s="63"/>
      <c r="G213" s="137" t="s">
        <v>267</v>
      </c>
      <c r="H213" s="137">
        <f ca="1">SUM(H195:H212)</f>
        <v>138</v>
      </c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64"/>
      <c r="D214" s="64"/>
      <c r="E214" s="64"/>
      <c r="F214" s="63"/>
      <c r="G214" s="64"/>
      <c r="H214" s="64"/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89"/>
      <c r="D215" s="64"/>
      <c r="E215" s="64"/>
      <c r="F215" s="63"/>
      <c r="G215" s="64"/>
      <c r="H215" s="64"/>
      <c r="I215" s="115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64"/>
      <c r="J216" s="116"/>
      <c r="K216" s="116"/>
      <c r="L216" s="115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3"/>
      <c r="G217" s="64"/>
      <c r="H217" s="64"/>
      <c r="I217" s="64"/>
      <c r="J217" s="116"/>
      <c r="K217" s="116"/>
      <c r="L217" s="131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D218" s="64"/>
      <c r="E218" s="64"/>
      <c r="F218" s="64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F219" s="63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I220" s="64"/>
      <c r="J220" s="116"/>
      <c r="K220" s="116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64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89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89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64"/>
      <c r="D226" s="64"/>
      <c r="E226" s="64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64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89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89"/>
      <c r="C231" s="89"/>
      <c r="D231" s="64"/>
      <c r="E231" s="64"/>
      <c r="F231" s="63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64"/>
      <c r="C232" s="89"/>
      <c r="D232" s="64"/>
      <c r="E232" s="64"/>
      <c r="F232" s="64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89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64"/>
      <c r="D244" s="64"/>
      <c r="E244" s="64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89"/>
      <c r="L246" s="131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64"/>
      <c r="L247" s="115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  <row r="260" spans="1:23" x14ac:dyDescent="0.25">
      <c r="A260" s="64"/>
      <c r="B260" s="64"/>
      <c r="C260" s="64"/>
      <c r="D260" s="64"/>
      <c r="E260" s="64"/>
      <c r="F260" s="64"/>
      <c r="G260" s="64"/>
      <c r="H260" s="64"/>
      <c r="L260" s="115"/>
      <c r="M260" s="64"/>
      <c r="N260" s="118"/>
      <c r="O260" s="64"/>
      <c r="P260" s="64"/>
      <c r="Q260" s="64"/>
      <c r="R260" s="64"/>
      <c r="S260" s="64"/>
      <c r="T260" s="64"/>
      <c r="U260" s="64"/>
      <c r="V260" s="64"/>
      <c r="W260" s="64"/>
    </row>
  </sheetData>
  <mergeCells count="60">
    <mergeCell ref="A6:N6"/>
    <mergeCell ref="O16:Y16"/>
    <mergeCell ref="O17:P18"/>
    <mergeCell ref="Q17:Y17"/>
    <mergeCell ref="A1:N1"/>
    <mergeCell ref="A2:N2"/>
    <mergeCell ref="O19:P19"/>
    <mergeCell ref="O20:P20"/>
    <mergeCell ref="O21:P21"/>
    <mergeCell ref="O37:P37"/>
    <mergeCell ref="O28:P28"/>
    <mergeCell ref="O32:P32"/>
    <mergeCell ref="O33:P33"/>
    <mergeCell ref="O34:P34"/>
    <mergeCell ref="A29:E29"/>
    <mergeCell ref="O29:P29"/>
    <mergeCell ref="A30:E30"/>
    <mergeCell ref="F30:H30"/>
    <mergeCell ref="A31:N31"/>
    <mergeCell ref="P31:Q31"/>
    <mergeCell ref="O38:P38"/>
    <mergeCell ref="O40:P40"/>
    <mergeCell ref="A43:E43"/>
    <mergeCell ref="A44:E44"/>
    <mergeCell ref="F44:H44"/>
    <mergeCell ref="A45:N45"/>
    <mergeCell ref="A60:E60"/>
    <mergeCell ref="A61:E61"/>
    <mergeCell ref="F61:H61"/>
    <mergeCell ref="A92:N92"/>
    <mergeCell ref="A62:N62"/>
    <mergeCell ref="A80:E80"/>
    <mergeCell ref="A82:N82"/>
    <mergeCell ref="A90:E90"/>
    <mergeCell ref="A91:E91"/>
    <mergeCell ref="F91:H91"/>
    <mergeCell ref="A81:E81"/>
    <mergeCell ref="F81:G81"/>
    <mergeCell ref="A106:E106"/>
    <mergeCell ref="A107:E107"/>
    <mergeCell ref="F107:H107"/>
    <mergeCell ref="A108:N108"/>
    <mergeCell ref="A126:E126"/>
    <mergeCell ref="A127:E127"/>
    <mergeCell ref="F127:H127"/>
    <mergeCell ref="A128:N128"/>
    <mergeCell ref="A179:E179"/>
    <mergeCell ref="A180:E180"/>
    <mergeCell ref="G180:H180"/>
    <mergeCell ref="F181:H181"/>
    <mergeCell ref="A181:E181"/>
    <mergeCell ref="A190:D190"/>
    <mergeCell ref="A188:D188"/>
    <mergeCell ref="A189:D189"/>
    <mergeCell ref="A182:D182"/>
    <mergeCell ref="A183:D183"/>
    <mergeCell ref="A184:D184"/>
    <mergeCell ref="A185:D185"/>
    <mergeCell ref="A186:E186"/>
    <mergeCell ref="A187:D187"/>
  </mergeCells>
  <conditionalFormatting sqref="B125">
    <cfRule type="cellIs" dxfId="76" priority="30" operator="equal">
      <formula>""</formula>
    </cfRule>
  </conditionalFormatting>
  <conditionalFormatting sqref="F105:H105">
    <cfRule type="cellIs" dxfId="75" priority="1" operator="equal">
      <formula>""</formula>
    </cfRule>
  </conditionalFormatting>
  <conditionalFormatting sqref="G57">
    <cfRule type="cellIs" dxfId="74" priority="31" operator="equal">
      <formula>""</formula>
    </cfRule>
  </conditionalFormatting>
  <conditionalFormatting sqref="H183:H193 M30 L11:L29 M44 L32:L43 M61 L46:L60 M81 L63:L80 M91 L83:L90 M107 L93:L106 M127 L109:L126 J180:J182 I179 M180:M182 L129:L179">
    <cfRule type="cellIs" dxfId="73" priority="18" operator="equal">
      <formula>"DATA INVÁLIDA"</formula>
    </cfRule>
    <cfRule type="cellIs" dxfId="72" priority="19" operator="equal">
      <formula>"VENCIDA"</formula>
    </cfRule>
    <cfRule type="cellIs" dxfId="71" priority="20" operator="equal">
      <formula>"EM DIA"</formula>
    </cfRule>
  </conditionalFormatting>
  <conditionalFormatting sqref="H214">
    <cfRule type="cellIs" dxfId="70" priority="9" operator="equal">
      <formula>"DATA INVÁLIDA"</formula>
    </cfRule>
    <cfRule type="cellIs" dxfId="69" priority="10" operator="equal">
      <formula>"VENCIDA"</formula>
    </cfRule>
    <cfRule type="cellIs" dxfId="68" priority="11" operator="equal">
      <formula>"EM DIA"</formula>
    </cfRule>
  </conditionalFormatting>
  <conditionalFormatting sqref="J189:J215">
    <cfRule type="cellIs" dxfId="67" priority="12" operator="equal">
      <formula>"DATA INVÁLIDA"</formula>
    </cfRule>
    <cfRule type="cellIs" dxfId="66" priority="13" operator="equal">
      <formula>"VENCIDA"</formula>
    </cfRule>
    <cfRule type="cellIs" dxfId="65" priority="14" operator="equal">
      <formula>"EM DIA"</formula>
    </cfRule>
  </conditionalFormatting>
  <conditionalFormatting sqref="L3:L5 M188:M1048576">
    <cfRule type="cellIs" dxfId="64" priority="63" operator="equal">
      <formula>"DATA INVÁLIDA"</formula>
    </cfRule>
    <cfRule type="cellIs" dxfId="63" priority="64" operator="equal">
      <formula>"VENCIDA"</formula>
    </cfRule>
    <cfRule type="cellIs" dxfId="62" priority="65" operator="equal">
      <formula>"EM DIA"</formula>
    </cfRule>
  </conditionalFormatting>
  <conditionalFormatting sqref="M3">
    <cfRule type="cellIs" dxfId="61" priority="60" operator="equal">
      <formula>"DATA INVÁLIDA"</formula>
    </cfRule>
    <cfRule type="cellIs" dxfId="60" priority="61" operator="equal">
      <formula>"VENCIDA"</formula>
    </cfRule>
    <cfRule type="cellIs" dxfId="59" priority="62" operator="equal">
      <formula>"EM DIA"</formula>
    </cfRule>
  </conditionalFormatting>
  <conditionalFormatting sqref="M11">
    <cfRule type="cellIs" dxfId="58" priority="57" operator="equal">
      <formula>"DATA INVÁLIDA"</formula>
    </cfRule>
    <cfRule type="cellIs" dxfId="57" priority="58" operator="equal">
      <formula>"VENCIDA"</formula>
    </cfRule>
    <cfRule type="cellIs" dxfId="56" priority="59" operator="equal">
      <formula>"EM DIA"</formula>
    </cfRule>
  </conditionalFormatting>
  <conditionalFormatting sqref="M32">
    <cfRule type="cellIs" dxfId="55" priority="54" operator="equal">
      <formula>"DATA INVÁLIDA"</formula>
    </cfRule>
    <cfRule type="cellIs" dxfId="54" priority="55" operator="equal">
      <formula>"VENCIDA"</formula>
    </cfRule>
    <cfRule type="cellIs" dxfId="53" priority="56" operator="equal">
      <formula>"EM DIA"</formula>
    </cfRule>
  </conditionalFormatting>
  <conditionalFormatting sqref="M46">
    <cfRule type="cellIs" dxfId="52" priority="51" operator="equal">
      <formula>"DATA INVÁLIDA"</formula>
    </cfRule>
    <cfRule type="cellIs" dxfId="51" priority="52" operator="equal">
      <formula>"VENCIDA"</formula>
    </cfRule>
    <cfRule type="cellIs" dxfId="50" priority="53" operator="equal">
      <formula>"EM DIA"</formula>
    </cfRule>
  </conditionalFormatting>
  <conditionalFormatting sqref="M63">
    <cfRule type="cellIs" dxfId="49" priority="45" operator="equal">
      <formula>"DATA INVÁLIDA"</formula>
    </cfRule>
    <cfRule type="cellIs" dxfId="48" priority="46" operator="equal">
      <formula>"VENCIDA"</formula>
    </cfRule>
    <cfRule type="cellIs" dxfId="47" priority="47" operator="equal">
      <formula>"EM DIA"</formula>
    </cfRule>
  </conditionalFormatting>
  <conditionalFormatting sqref="M83">
    <cfRule type="cellIs" dxfId="46" priority="42" operator="equal">
      <formula>"DATA INVÁLIDA"</formula>
    </cfRule>
    <cfRule type="cellIs" dxfId="45" priority="43" operator="equal">
      <formula>"VENCIDA"</formula>
    </cfRule>
    <cfRule type="cellIs" dxfId="44" priority="44" operator="equal">
      <formula>"EM DIA"</formula>
    </cfRule>
  </conditionalFormatting>
  <conditionalFormatting sqref="M93">
    <cfRule type="cellIs" dxfId="43" priority="39" operator="equal">
      <formula>"DATA INVÁLIDA"</formula>
    </cfRule>
    <cfRule type="cellIs" dxfId="42" priority="40" operator="equal">
      <formula>"VENCIDA"</formula>
    </cfRule>
    <cfRule type="cellIs" dxfId="41" priority="41" operator="equal">
      <formula>"EM DIA"</formula>
    </cfRule>
  </conditionalFormatting>
  <conditionalFormatting sqref="M109">
    <cfRule type="cellIs" dxfId="40" priority="36" operator="equal">
      <formula>"DATA INVÁLIDA"</formula>
    </cfRule>
    <cfRule type="cellIs" dxfId="39" priority="37" operator="equal">
      <formula>"VENCIDA"</formula>
    </cfRule>
    <cfRule type="cellIs" dxfId="38" priority="38" operator="equal">
      <formula>"EM DIA"</formula>
    </cfRule>
  </conditionalFormatting>
  <conditionalFormatting sqref="M129">
    <cfRule type="cellIs" dxfId="37" priority="33" operator="equal">
      <formula>"DATA INVÁLIDA"</formula>
    </cfRule>
    <cfRule type="cellIs" dxfId="36" priority="34" operator="equal">
      <formula>"VENCIDA"</formula>
    </cfRule>
    <cfRule type="cellIs" dxfId="35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7"/>
  <sheetViews>
    <sheetView topLeftCell="A25" workbookViewId="0">
      <selection activeCell="C82" sqref="C82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672</v>
      </c>
      <c r="F1" s="166"/>
      <c r="G1" s="166"/>
      <c r="H1" s="166"/>
      <c r="I1" s="166"/>
    </row>
    <row r="2" spans="1:9" x14ac:dyDescent="0.25">
      <c r="A2" s="174" t="s">
        <v>671</v>
      </c>
      <c r="B2" s="174" t="s">
        <v>3</v>
      </c>
      <c r="C2" s="174" t="s">
        <v>4</v>
      </c>
      <c r="D2" s="173" t="s">
        <v>6</v>
      </c>
      <c r="E2" s="173" t="s">
        <v>7</v>
      </c>
      <c r="F2" s="172" t="s">
        <v>668</v>
      </c>
      <c r="G2" s="172" t="s">
        <v>669</v>
      </c>
      <c r="H2" s="172" t="s">
        <v>670</v>
      </c>
      <c r="I2" s="170" t="s">
        <v>667</v>
      </c>
    </row>
    <row r="3" spans="1:9" x14ac:dyDescent="0.25">
      <c r="A3" s="168">
        <v>1</v>
      </c>
      <c r="B3" s="168" t="s">
        <v>21</v>
      </c>
      <c r="C3" s="168" t="s">
        <v>673</v>
      </c>
      <c r="D3" s="169">
        <v>2255.08</v>
      </c>
      <c r="E3" s="169">
        <v>3522.39</v>
      </c>
      <c r="F3" s="168" t="s">
        <v>178</v>
      </c>
      <c r="G3" s="168" t="s">
        <v>396</v>
      </c>
      <c r="H3" s="168"/>
      <c r="I3" s="168"/>
    </row>
    <row r="4" spans="1:9" x14ac:dyDescent="0.25">
      <c r="A4" s="278" t="s">
        <v>127</v>
      </c>
      <c r="B4" s="278"/>
      <c r="C4" s="278"/>
      <c r="D4" s="278"/>
      <c r="E4" s="278"/>
      <c r="F4" s="278"/>
      <c r="G4" s="278"/>
      <c r="H4" s="30" t="s">
        <v>523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6</v>
      </c>
      <c r="E5" s="32" t="s">
        <v>7</v>
      </c>
      <c r="F5" s="31" t="s">
        <v>8</v>
      </c>
      <c r="G5" s="31" t="s">
        <v>268</v>
      </c>
    </row>
    <row r="6" spans="1:9" x14ac:dyDescent="0.25">
      <c r="A6" s="33">
        <v>1</v>
      </c>
      <c r="B6" s="33" t="s">
        <v>125</v>
      </c>
      <c r="C6" s="33" t="s">
        <v>534</v>
      </c>
      <c r="D6" s="34">
        <v>8500</v>
      </c>
      <c r="E6" s="34" t="s">
        <v>517</v>
      </c>
      <c r="F6" s="34" t="s">
        <v>520</v>
      </c>
      <c r="G6" s="33" t="s">
        <v>409</v>
      </c>
    </row>
    <row r="7" spans="1:9" x14ac:dyDescent="0.25">
      <c r="A7" s="278" t="s">
        <v>170</v>
      </c>
      <c r="B7" s="278"/>
      <c r="C7" s="278"/>
      <c r="D7" s="278"/>
      <c r="E7" s="278"/>
      <c r="F7" s="278"/>
      <c r="G7" s="278"/>
      <c r="H7" s="30" t="s">
        <v>523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6</v>
      </c>
      <c r="E8" s="32" t="s">
        <v>7</v>
      </c>
      <c r="F8" s="31" t="s">
        <v>8</v>
      </c>
      <c r="G8" s="31" t="s">
        <v>268</v>
      </c>
    </row>
    <row r="9" spans="1:9" x14ac:dyDescent="0.25">
      <c r="A9" s="33">
        <v>1</v>
      </c>
      <c r="B9" s="38" t="s">
        <v>21</v>
      </c>
      <c r="C9" s="33" t="s">
        <v>179</v>
      </c>
      <c r="D9" s="34">
        <v>2255.08</v>
      </c>
      <c r="E9" s="34">
        <v>3522.39</v>
      </c>
      <c r="F9" s="33" t="s">
        <v>180</v>
      </c>
      <c r="G9" s="33" t="s">
        <v>269</v>
      </c>
    </row>
    <row r="10" spans="1:9" x14ac:dyDescent="0.25">
      <c r="A10" s="278" t="s">
        <v>130</v>
      </c>
      <c r="B10" s="278"/>
      <c r="C10" s="278"/>
      <c r="D10" s="278"/>
      <c r="E10" s="278"/>
      <c r="F10" s="278"/>
      <c r="G10" s="278"/>
      <c r="H10" s="30" t="s">
        <v>523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6</v>
      </c>
      <c r="E11" s="32" t="s">
        <v>7</v>
      </c>
      <c r="F11" s="31" t="s">
        <v>8</v>
      </c>
      <c r="G11" s="31" t="s">
        <v>268</v>
      </c>
    </row>
    <row r="12" spans="1:9" x14ac:dyDescent="0.25">
      <c r="A12" s="160">
        <v>1</v>
      </c>
      <c r="B12" s="159" t="s">
        <v>649</v>
      </c>
      <c r="C12" s="163" t="s">
        <v>629</v>
      </c>
      <c r="D12" s="161">
        <v>2255.08</v>
      </c>
      <c r="E12" s="161"/>
      <c r="F12" s="160"/>
      <c r="G12" s="162" t="s">
        <v>409</v>
      </c>
    </row>
    <row r="13" spans="1:9" x14ac:dyDescent="0.25">
      <c r="A13" s="33">
        <v>2</v>
      </c>
      <c r="B13" s="33" t="s">
        <v>128</v>
      </c>
      <c r="C13" s="33" t="s">
        <v>647</v>
      </c>
      <c r="D13" s="34">
        <v>4014.53</v>
      </c>
      <c r="E13" s="34" t="s">
        <v>518</v>
      </c>
      <c r="F13" s="33" t="s">
        <v>518</v>
      </c>
      <c r="G13" s="33" t="s">
        <v>409</v>
      </c>
    </row>
    <row r="14" spans="1:9" x14ac:dyDescent="0.25">
      <c r="A14" s="278" t="s">
        <v>155</v>
      </c>
      <c r="B14" s="278"/>
      <c r="C14" s="278"/>
      <c r="D14" s="278"/>
      <c r="E14" s="278"/>
      <c r="F14" s="278"/>
      <c r="G14" s="278"/>
      <c r="H14" s="30" t="s">
        <v>523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6</v>
      </c>
      <c r="E15" s="32" t="s">
        <v>7</v>
      </c>
      <c r="F15" s="31" t="s">
        <v>8</v>
      </c>
      <c r="G15" s="31" t="s">
        <v>268</v>
      </c>
    </row>
    <row r="16" spans="1:9" x14ac:dyDescent="0.25">
      <c r="A16" s="33">
        <v>1</v>
      </c>
      <c r="B16" s="38" t="s">
        <v>21</v>
      </c>
      <c r="C16" s="33" t="s">
        <v>154</v>
      </c>
      <c r="D16" s="34">
        <v>2255.08</v>
      </c>
      <c r="E16" s="34">
        <v>3522.39</v>
      </c>
      <c r="F16" s="33" t="s">
        <v>156</v>
      </c>
      <c r="G16" s="33" t="s">
        <v>277</v>
      </c>
    </row>
    <row r="17" spans="1:9" x14ac:dyDescent="0.25">
      <c r="A17" s="33">
        <v>2</v>
      </c>
      <c r="B17" s="33" t="s">
        <v>45</v>
      </c>
      <c r="C17" s="33" t="s">
        <v>197</v>
      </c>
      <c r="D17" s="34">
        <v>2709.09</v>
      </c>
      <c r="E17" s="34">
        <v>3522.39</v>
      </c>
      <c r="F17" s="33" t="s">
        <v>768</v>
      </c>
      <c r="G17" s="33" t="s">
        <v>275</v>
      </c>
    </row>
    <row r="18" spans="1:9" x14ac:dyDescent="0.25">
      <c r="A18" s="278" t="s">
        <v>97</v>
      </c>
      <c r="B18" s="278"/>
      <c r="C18" s="278"/>
      <c r="D18" s="278"/>
      <c r="E18" s="278"/>
      <c r="F18" s="278"/>
      <c r="G18" s="278"/>
      <c r="H18" s="30" t="s">
        <v>523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6</v>
      </c>
      <c r="E19" s="32" t="s">
        <v>7</v>
      </c>
      <c r="F19" s="31" t="s">
        <v>8</v>
      </c>
      <c r="G19" s="31" t="s">
        <v>268</v>
      </c>
    </row>
    <row r="20" spans="1:9" x14ac:dyDescent="0.25">
      <c r="A20" s="33">
        <v>1</v>
      </c>
      <c r="B20" s="33" t="s">
        <v>56</v>
      </c>
      <c r="C20" s="33" t="s">
        <v>96</v>
      </c>
      <c r="D20" s="34">
        <v>4014.53</v>
      </c>
      <c r="E20" s="34">
        <v>3522.39</v>
      </c>
      <c r="F20" s="33" t="s">
        <v>98</v>
      </c>
      <c r="G20" s="33" t="s">
        <v>274</v>
      </c>
    </row>
    <row r="21" spans="1:9" x14ac:dyDescent="0.25">
      <c r="A21" s="33">
        <v>2</v>
      </c>
      <c r="B21" s="33" t="s">
        <v>56</v>
      </c>
      <c r="C21" s="33" t="s">
        <v>99</v>
      </c>
      <c r="D21" s="34">
        <v>4014.53</v>
      </c>
      <c r="E21" s="34">
        <v>3522.39</v>
      </c>
      <c r="F21" s="33" t="s">
        <v>100</v>
      </c>
      <c r="G21" s="33" t="s">
        <v>274</v>
      </c>
    </row>
    <row r="22" spans="1:9" x14ac:dyDescent="0.25">
      <c r="A22" s="278" t="s">
        <v>86</v>
      </c>
      <c r="B22" s="278"/>
      <c r="C22" s="278"/>
      <c r="D22" s="278"/>
      <c r="E22" s="278"/>
      <c r="F22" s="278"/>
      <c r="G22" s="278"/>
      <c r="H22" s="30" t="s">
        <v>523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6</v>
      </c>
      <c r="E23" s="32" t="s">
        <v>7</v>
      </c>
      <c r="F23" s="31" t="s">
        <v>8</v>
      </c>
      <c r="G23" s="31" t="s">
        <v>268</v>
      </c>
    </row>
    <row r="24" spans="1:9" x14ac:dyDescent="0.25">
      <c r="A24" s="33">
        <v>1</v>
      </c>
      <c r="B24" s="38" t="s">
        <v>21</v>
      </c>
      <c r="C24" s="33" t="s">
        <v>742</v>
      </c>
      <c r="D24" s="34">
        <v>2255.08</v>
      </c>
      <c r="E24" s="34">
        <v>3522.39</v>
      </c>
      <c r="F24" s="33" t="s">
        <v>149</v>
      </c>
      <c r="G24" s="33" t="s">
        <v>277</v>
      </c>
    </row>
    <row r="25" spans="1:9" x14ac:dyDescent="0.25">
      <c r="A25" s="33">
        <v>4</v>
      </c>
      <c r="B25" s="38" t="s">
        <v>21</v>
      </c>
      <c r="C25" s="33" t="s">
        <v>85</v>
      </c>
      <c r="D25" s="34">
        <v>2255.08</v>
      </c>
      <c r="E25" s="34">
        <v>3522.39</v>
      </c>
      <c r="F25" s="35" t="s">
        <v>87</v>
      </c>
      <c r="G25" s="33" t="s">
        <v>279</v>
      </c>
    </row>
    <row r="26" spans="1:9" x14ac:dyDescent="0.25">
      <c r="A26" s="278" t="s">
        <v>158</v>
      </c>
      <c r="B26" s="278"/>
      <c r="C26" s="278"/>
      <c r="D26" s="278"/>
      <c r="E26" s="278"/>
      <c r="F26" s="278"/>
      <c r="G26" s="278"/>
      <c r="H26" s="30" t="s">
        <v>523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6</v>
      </c>
      <c r="E27" s="32" t="s">
        <v>7</v>
      </c>
      <c r="F27" s="31" t="s">
        <v>8</v>
      </c>
      <c r="G27" s="31" t="s">
        <v>268</v>
      </c>
    </row>
    <row r="28" spans="1:9" x14ac:dyDescent="0.25">
      <c r="A28" s="33">
        <v>1</v>
      </c>
      <c r="B28" s="38" t="s">
        <v>15</v>
      </c>
      <c r="C28" s="33" t="s">
        <v>576</v>
      </c>
      <c r="D28" s="34">
        <v>2255.08</v>
      </c>
      <c r="E28" s="34">
        <v>3522.39</v>
      </c>
      <c r="F28" s="33" t="s">
        <v>159</v>
      </c>
      <c r="G28" s="33" t="s">
        <v>277</v>
      </c>
    </row>
    <row r="29" spans="1:9" x14ac:dyDescent="0.25">
      <c r="A29" s="278" t="s">
        <v>493</v>
      </c>
      <c r="B29" s="278"/>
      <c r="C29" s="278"/>
      <c r="D29" s="278"/>
      <c r="E29" s="278"/>
      <c r="F29" s="278"/>
      <c r="G29" s="278"/>
      <c r="H29" s="30" t="s">
        <v>523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6</v>
      </c>
      <c r="E30" s="32" t="s">
        <v>7</v>
      </c>
      <c r="F30" s="31" t="s">
        <v>8</v>
      </c>
      <c r="G30" s="31" t="s">
        <v>268</v>
      </c>
    </row>
    <row r="31" spans="1:9" x14ac:dyDescent="0.25">
      <c r="A31" s="33">
        <v>1</v>
      </c>
      <c r="B31" s="38" t="s">
        <v>21</v>
      </c>
      <c r="C31" s="36" t="s">
        <v>176</v>
      </c>
      <c r="D31" s="34">
        <v>2255.08</v>
      </c>
      <c r="E31" s="34" t="s">
        <v>518</v>
      </c>
      <c r="F31" s="33" t="s">
        <v>518</v>
      </c>
      <c r="G31" s="33" t="s">
        <v>519</v>
      </c>
    </row>
    <row r="32" spans="1:9" x14ac:dyDescent="0.25">
      <c r="A32" s="33">
        <v>2</v>
      </c>
      <c r="B32" s="38" t="s">
        <v>21</v>
      </c>
      <c r="C32" s="36" t="s">
        <v>625</v>
      </c>
      <c r="D32" s="34">
        <v>2255.08</v>
      </c>
      <c r="E32" s="34" t="s">
        <v>518</v>
      </c>
      <c r="F32" s="33" t="s">
        <v>518</v>
      </c>
      <c r="G32" s="33" t="s">
        <v>281</v>
      </c>
    </row>
    <row r="33" spans="1:9" x14ac:dyDescent="0.25">
      <c r="A33" s="278" t="s">
        <v>77</v>
      </c>
      <c r="B33" s="278"/>
      <c r="C33" s="278"/>
      <c r="D33" s="278"/>
      <c r="E33" s="278"/>
      <c r="F33" s="278"/>
      <c r="G33" s="278"/>
      <c r="H33" s="30" t="s">
        <v>523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78</v>
      </c>
      <c r="C34" s="212" t="s">
        <v>727</v>
      </c>
      <c r="D34" s="213">
        <v>3502.97</v>
      </c>
      <c r="E34" s="214">
        <v>3522.39</v>
      </c>
      <c r="F34" s="212" t="s">
        <v>729</v>
      </c>
      <c r="G34" s="212" t="s">
        <v>279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6</v>
      </c>
      <c r="E35" s="32" t="s">
        <v>7</v>
      </c>
      <c r="F35" s="31" t="s">
        <v>8</v>
      </c>
      <c r="G35" s="31" t="s">
        <v>268</v>
      </c>
    </row>
    <row r="36" spans="1:9" x14ac:dyDescent="0.25">
      <c r="A36" s="33"/>
      <c r="B36" s="33"/>
      <c r="C36" s="33"/>
      <c r="D36" s="34"/>
      <c r="E36" s="34" t="s">
        <v>518</v>
      </c>
      <c r="F36" s="34" t="s">
        <v>518</v>
      </c>
      <c r="G36" s="33" t="s">
        <v>270</v>
      </c>
    </row>
    <row r="37" spans="1:9" x14ac:dyDescent="0.25">
      <c r="A37" s="278" t="s">
        <v>489</v>
      </c>
      <c r="B37" s="278"/>
      <c r="C37" s="278"/>
      <c r="D37" s="278"/>
      <c r="E37" s="278"/>
      <c r="F37" s="278"/>
      <c r="G37" s="278"/>
    </row>
    <row r="38" spans="1:9" x14ac:dyDescent="0.25">
      <c r="A38" s="278" t="s">
        <v>490</v>
      </c>
      <c r="B38" s="278"/>
      <c r="C38" s="278"/>
      <c r="D38" s="278"/>
      <c r="E38" s="278"/>
      <c r="F38" s="278"/>
      <c r="G38" s="278"/>
      <c r="H38" s="30" t="s">
        <v>523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6</v>
      </c>
      <c r="E39" s="32" t="s">
        <v>7</v>
      </c>
      <c r="F39" s="31" t="s">
        <v>8</v>
      </c>
      <c r="G39" s="31" t="s">
        <v>268</v>
      </c>
    </row>
    <row r="40" spans="1:9" x14ac:dyDescent="0.25">
      <c r="A40" s="33">
        <v>1</v>
      </c>
      <c r="B40" s="33" t="s">
        <v>167</v>
      </c>
      <c r="C40" s="33" t="s">
        <v>738</v>
      </c>
      <c r="D40" s="34">
        <v>8500</v>
      </c>
      <c r="E40" s="34">
        <v>3522.39</v>
      </c>
      <c r="F40" s="33" t="s">
        <v>66</v>
      </c>
      <c r="G40" s="33" t="s">
        <v>270</v>
      </c>
    </row>
    <row r="41" spans="1:9" x14ac:dyDescent="0.25">
      <c r="A41" s="33">
        <v>2</v>
      </c>
      <c r="B41" s="33" t="s">
        <v>167</v>
      </c>
      <c r="C41" s="33" t="s">
        <v>767</v>
      </c>
      <c r="D41" s="34">
        <v>8500</v>
      </c>
      <c r="E41" s="34"/>
      <c r="F41" s="33"/>
      <c r="G41" s="33" t="s">
        <v>269</v>
      </c>
    </row>
    <row r="42" spans="1:9" x14ac:dyDescent="0.25">
      <c r="A42" s="33">
        <v>3</v>
      </c>
      <c r="B42" s="38" t="s">
        <v>21</v>
      </c>
      <c r="C42" s="33" t="s">
        <v>148</v>
      </c>
      <c r="D42" s="34">
        <v>2255.08</v>
      </c>
      <c r="E42" s="34"/>
      <c r="F42" s="33"/>
      <c r="G42" s="33" t="s">
        <v>277</v>
      </c>
    </row>
    <row r="43" spans="1:9" x14ac:dyDescent="0.25">
      <c r="A43" s="33">
        <v>4</v>
      </c>
      <c r="B43" s="38" t="s">
        <v>21</v>
      </c>
      <c r="C43" s="33" t="s">
        <v>151</v>
      </c>
      <c r="D43" s="34">
        <v>2255.08</v>
      </c>
      <c r="E43" s="34"/>
      <c r="F43" s="33"/>
      <c r="G43" s="33" t="s">
        <v>277</v>
      </c>
    </row>
    <row r="44" spans="1:9" x14ac:dyDescent="0.25">
      <c r="A44" s="33">
        <v>5</v>
      </c>
      <c r="B44" s="33" t="s">
        <v>56</v>
      </c>
      <c r="C44" s="33" t="s">
        <v>105</v>
      </c>
      <c r="D44" s="34">
        <v>4014.53</v>
      </c>
      <c r="E44" s="34"/>
      <c r="F44" s="33"/>
      <c r="G44" s="33" t="s">
        <v>274</v>
      </c>
    </row>
    <row r="45" spans="1:9" x14ac:dyDescent="0.25">
      <c r="A45" s="33">
        <v>6</v>
      </c>
      <c r="B45" s="33" t="s">
        <v>56</v>
      </c>
      <c r="C45" s="33" t="s">
        <v>604</v>
      </c>
      <c r="D45" s="34">
        <v>4014.53</v>
      </c>
      <c r="E45" s="34"/>
      <c r="F45" s="33"/>
      <c r="G45" s="33" t="s">
        <v>274</v>
      </c>
    </row>
    <row r="46" spans="1:9" x14ac:dyDescent="0.25">
      <c r="A46" s="33">
        <v>7</v>
      </c>
      <c r="B46" s="33" t="s">
        <v>142</v>
      </c>
      <c r="C46" s="33" t="s">
        <v>751</v>
      </c>
      <c r="D46" s="34">
        <v>2709.09</v>
      </c>
      <c r="E46" s="34"/>
      <c r="F46" s="33"/>
      <c r="G46" s="33" t="s">
        <v>279</v>
      </c>
    </row>
    <row r="47" spans="1:9" x14ac:dyDescent="0.25">
      <c r="A47" s="33">
        <v>8</v>
      </c>
      <c r="B47" s="38" t="s">
        <v>21</v>
      </c>
      <c r="C47" s="33" t="s">
        <v>111</v>
      </c>
      <c r="D47" s="34">
        <v>2255.08</v>
      </c>
      <c r="E47" s="34"/>
      <c r="F47" s="33"/>
      <c r="G47" s="33" t="s">
        <v>274</v>
      </c>
    </row>
    <row r="48" spans="1:9" x14ac:dyDescent="0.25">
      <c r="A48" s="33">
        <v>9</v>
      </c>
      <c r="B48" s="33" t="s">
        <v>30</v>
      </c>
      <c r="C48" s="33" t="s">
        <v>254</v>
      </c>
      <c r="D48" s="34">
        <v>1112</v>
      </c>
      <c r="E48" s="34"/>
      <c r="F48" s="33"/>
      <c r="G48" s="33" t="s">
        <v>273</v>
      </c>
    </row>
    <row r="49" spans="1:9" x14ac:dyDescent="0.25">
      <c r="A49" s="33">
        <v>10</v>
      </c>
      <c r="B49" s="38" t="s">
        <v>21</v>
      </c>
      <c r="C49" s="33" t="s">
        <v>103</v>
      </c>
      <c r="D49" s="34">
        <v>2255.08</v>
      </c>
      <c r="E49" s="34"/>
      <c r="F49" s="33"/>
      <c r="G49" s="33" t="s">
        <v>274</v>
      </c>
    </row>
    <row r="50" spans="1:9" x14ac:dyDescent="0.25">
      <c r="A50" s="33">
        <v>11</v>
      </c>
      <c r="B50" s="33" t="s">
        <v>30</v>
      </c>
      <c r="C50" s="33" t="s">
        <v>206</v>
      </c>
      <c r="D50" s="34">
        <v>1112</v>
      </c>
      <c r="E50" s="34"/>
      <c r="F50" s="33"/>
      <c r="G50" s="33" t="s">
        <v>273</v>
      </c>
    </row>
    <row r="51" spans="1:9" x14ac:dyDescent="0.25">
      <c r="A51" s="33">
        <v>12</v>
      </c>
      <c r="B51" s="33" t="s">
        <v>30</v>
      </c>
      <c r="C51" s="33" t="s">
        <v>113</v>
      </c>
      <c r="D51" s="34">
        <v>1112</v>
      </c>
      <c r="E51" s="34"/>
      <c r="F51" s="33"/>
      <c r="G51" s="33" t="s">
        <v>274</v>
      </c>
    </row>
    <row r="52" spans="1:9" x14ac:dyDescent="0.25">
      <c r="A52" s="33">
        <v>13</v>
      </c>
      <c r="B52" s="38" t="s">
        <v>21</v>
      </c>
      <c r="C52" s="33" t="s">
        <v>89</v>
      </c>
      <c r="D52" s="34">
        <v>2255.08</v>
      </c>
      <c r="E52" s="34"/>
      <c r="F52" s="33"/>
      <c r="G52" s="33" t="s">
        <v>279</v>
      </c>
    </row>
    <row r="53" spans="1:9" x14ac:dyDescent="0.25">
      <c r="A53" s="33">
        <v>14</v>
      </c>
      <c r="B53" s="33" t="s">
        <v>56</v>
      </c>
      <c r="C53" s="33" t="s">
        <v>104</v>
      </c>
      <c r="D53" s="34">
        <v>4014.53</v>
      </c>
      <c r="E53" s="34"/>
      <c r="F53" s="33"/>
      <c r="G53" s="33" t="s">
        <v>274</v>
      </c>
    </row>
    <row r="54" spans="1:9" x14ac:dyDescent="0.25">
      <c r="A54" s="33">
        <v>15</v>
      </c>
      <c r="B54" s="35" t="s">
        <v>30</v>
      </c>
      <c r="C54" s="35" t="s">
        <v>208</v>
      </c>
      <c r="D54" s="34">
        <v>1112</v>
      </c>
      <c r="E54" s="33"/>
      <c r="F54" s="33"/>
      <c r="G54" s="33" t="s">
        <v>273</v>
      </c>
    </row>
    <row r="55" spans="1:9" x14ac:dyDescent="0.25">
      <c r="A55" s="33">
        <v>16</v>
      </c>
      <c r="B55" s="38" t="s">
        <v>21</v>
      </c>
      <c r="C55" s="35" t="s">
        <v>663</v>
      </c>
      <c r="D55" s="34">
        <v>2255.08</v>
      </c>
      <c r="E55" s="33"/>
      <c r="F55" s="33"/>
      <c r="G55" s="33" t="s">
        <v>279</v>
      </c>
    </row>
    <row r="56" spans="1:9" x14ac:dyDescent="0.25">
      <c r="A56" s="278" t="s">
        <v>491</v>
      </c>
      <c r="B56" s="278"/>
      <c r="C56" s="278"/>
      <c r="D56" s="278"/>
      <c r="E56" s="278"/>
      <c r="F56" s="278"/>
      <c r="G56" s="278"/>
      <c r="H56" s="30" t="s">
        <v>523</v>
      </c>
      <c r="I56" s="55" t="s">
        <v>619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6</v>
      </c>
      <c r="E57" s="32" t="s">
        <v>7</v>
      </c>
      <c r="F57" s="31" t="s">
        <v>8</v>
      </c>
      <c r="G57" s="31" t="s">
        <v>268</v>
      </c>
    </row>
    <row r="58" spans="1:9" x14ac:dyDescent="0.25">
      <c r="A58" s="33">
        <v>1</v>
      </c>
      <c r="B58" s="38" t="s">
        <v>56</v>
      </c>
      <c r="C58" s="33" t="s">
        <v>617</v>
      </c>
      <c r="D58" s="34">
        <v>4014.33</v>
      </c>
      <c r="E58" s="34"/>
      <c r="F58" s="34"/>
      <c r="G58" s="33" t="s">
        <v>273</v>
      </c>
    </row>
    <row r="59" spans="1:9" x14ac:dyDescent="0.25">
      <c r="A59" s="278" t="s">
        <v>492</v>
      </c>
      <c r="B59" s="278"/>
      <c r="C59" s="278"/>
      <c r="D59" s="278"/>
      <c r="E59" s="278"/>
      <c r="F59" s="278"/>
      <c r="G59" s="278"/>
      <c r="H59" s="30" t="s">
        <v>523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6</v>
      </c>
      <c r="E60" s="32" t="s">
        <v>7</v>
      </c>
      <c r="F60" s="31" t="s">
        <v>8</v>
      </c>
      <c r="G60" s="31" t="s">
        <v>268</v>
      </c>
    </row>
    <row r="61" spans="1:9" x14ac:dyDescent="0.25">
      <c r="A61" s="33">
        <v>1</v>
      </c>
      <c r="B61" s="38" t="s">
        <v>21</v>
      </c>
      <c r="C61" s="33" t="s">
        <v>537</v>
      </c>
      <c r="D61" s="34">
        <v>2255.08</v>
      </c>
      <c r="E61" s="34" t="s">
        <v>518</v>
      </c>
      <c r="F61" s="34" t="s">
        <v>518</v>
      </c>
      <c r="G61" s="33" t="s">
        <v>273</v>
      </c>
    </row>
    <row r="62" spans="1:9" x14ac:dyDescent="0.25">
      <c r="A62" s="278" t="s">
        <v>494</v>
      </c>
      <c r="B62" s="278"/>
      <c r="C62" s="278"/>
      <c r="D62" s="278"/>
      <c r="E62" s="278"/>
      <c r="F62" s="278"/>
      <c r="G62" s="278"/>
      <c r="H62" s="30" t="s">
        <v>523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6</v>
      </c>
      <c r="E63" s="32" t="s">
        <v>7</v>
      </c>
      <c r="F63" s="31" t="s">
        <v>8</v>
      </c>
      <c r="G63" s="31" t="s">
        <v>268</v>
      </c>
    </row>
    <row r="64" spans="1:9" x14ac:dyDescent="0.25">
      <c r="A64" s="33">
        <v>1</v>
      </c>
      <c r="B64" s="38" t="s">
        <v>21</v>
      </c>
      <c r="C64" s="38" t="s">
        <v>152</v>
      </c>
      <c r="D64" s="34">
        <v>2255.08</v>
      </c>
      <c r="E64" s="37">
        <v>3522.39</v>
      </c>
      <c r="F64" s="33" t="s">
        <v>153</v>
      </c>
      <c r="G64" s="33" t="s">
        <v>277</v>
      </c>
    </row>
    <row r="65" spans="1:9" x14ac:dyDescent="0.25">
      <c r="A65" s="33">
        <v>2</v>
      </c>
      <c r="B65" s="38" t="s">
        <v>142</v>
      </c>
      <c r="C65" s="38" t="s">
        <v>652</v>
      </c>
      <c r="D65" s="34">
        <v>2709.09</v>
      </c>
      <c r="E65" s="37"/>
      <c r="F65" s="33"/>
      <c r="G65" s="33" t="s">
        <v>325</v>
      </c>
    </row>
    <row r="66" spans="1:9" x14ac:dyDescent="0.25">
      <c r="A66" s="33">
        <v>3</v>
      </c>
      <c r="B66" s="38" t="s">
        <v>21</v>
      </c>
      <c r="C66" s="38" t="s">
        <v>196</v>
      </c>
      <c r="D66" s="34">
        <v>2255.08</v>
      </c>
      <c r="E66" s="37">
        <v>3522.39</v>
      </c>
      <c r="F66" s="33" t="s">
        <v>762</v>
      </c>
      <c r="G66" s="33" t="s">
        <v>275</v>
      </c>
    </row>
    <row r="67" spans="1:9" x14ac:dyDescent="0.25">
      <c r="A67" s="33">
        <v>4</v>
      </c>
      <c r="B67" s="38" t="s">
        <v>38</v>
      </c>
      <c r="C67" s="38" t="s">
        <v>194</v>
      </c>
      <c r="D67" s="34">
        <v>8500</v>
      </c>
      <c r="E67" s="34"/>
      <c r="F67" s="34" t="s">
        <v>518</v>
      </c>
      <c r="G67" s="33" t="s">
        <v>275</v>
      </c>
    </row>
    <row r="68" spans="1:9" x14ac:dyDescent="0.25">
      <c r="A68" s="33">
        <v>5</v>
      </c>
      <c r="B68" s="38" t="s">
        <v>45</v>
      </c>
      <c r="C68" s="33" t="s">
        <v>731</v>
      </c>
      <c r="D68" s="34">
        <v>2709.09</v>
      </c>
      <c r="E68" s="34"/>
      <c r="F68" s="34" t="s">
        <v>518</v>
      </c>
      <c r="G68" s="33" t="s">
        <v>273</v>
      </c>
    </row>
    <row r="69" spans="1:9" x14ac:dyDescent="0.25">
      <c r="A69" s="33">
        <v>6</v>
      </c>
      <c r="B69" s="38" t="s">
        <v>21</v>
      </c>
      <c r="C69" s="38" t="s">
        <v>656</v>
      </c>
      <c r="D69" s="34">
        <v>2255.08</v>
      </c>
      <c r="E69" s="34"/>
      <c r="F69" s="34"/>
      <c r="G69" s="33" t="s">
        <v>270</v>
      </c>
    </row>
    <row r="70" spans="1:9" x14ac:dyDescent="0.25">
      <c r="A70" s="33">
        <v>7</v>
      </c>
      <c r="B70" s="38" t="s">
        <v>21</v>
      </c>
      <c r="C70" s="38" t="s">
        <v>82</v>
      </c>
      <c r="D70" s="34">
        <v>2255.08</v>
      </c>
      <c r="E70" s="34"/>
      <c r="F70" s="34" t="s">
        <v>518</v>
      </c>
      <c r="G70" s="33" t="s">
        <v>279</v>
      </c>
    </row>
    <row r="71" spans="1:9" x14ac:dyDescent="0.25">
      <c r="A71" s="33">
        <v>8</v>
      </c>
      <c r="B71" s="33" t="s">
        <v>30</v>
      </c>
      <c r="C71" s="38" t="s">
        <v>215</v>
      </c>
      <c r="D71" s="34">
        <v>1112</v>
      </c>
      <c r="E71" s="34"/>
      <c r="F71" s="34" t="s">
        <v>518</v>
      </c>
      <c r="G71" s="33" t="s">
        <v>273</v>
      </c>
    </row>
    <row r="72" spans="1:9" x14ac:dyDescent="0.25">
      <c r="A72" s="33">
        <v>9</v>
      </c>
      <c r="B72" s="33" t="s">
        <v>30</v>
      </c>
      <c r="C72" s="38" t="s">
        <v>213</v>
      </c>
      <c r="D72" s="34">
        <v>1112</v>
      </c>
      <c r="E72" s="34"/>
      <c r="F72" s="34" t="s">
        <v>518</v>
      </c>
      <c r="G72" s="33" t="s">
        <v>273</v>
      </c>
    </row>
    <row r="73" spans="1:9" x14ac:dyDescent="0.25">
      <c r="A73" s="278" t="s">
        <v>495</v>
      </c>
      <c r="B73" s="278"/>
      <c r="C73" s="278"/>
      <c r="D73" s="278"/>
      <c r="E73" s="278"/>
      <c r="F73" s="278"/>
      <c r="G73" s="278"/>
      <c r="H73" s="30" t="s">
        <v>523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6</v>
      </c>
      <c r="E74" s="32" t="s">
        <v>7</v>
      </c>
      <c r="F74" s="31" t="s">
        <v>8</v>
      </c>
      <c r="G74" s="31" t="s">
        <v>268</v>
      </c>
    </row>
    <row r="75" spans="1:9" x14ac:dyDescent="0.25">
      <c r="A75" s="33">
        <v>1</v>
      </c>
      <c r="B75" s="38" t="s">
        <v>21</v>
      </c>
      <c r="C75" s="40" t="s">
        <v>622</v>
      </c>
      <c r="D75" s="34">
        <v>2255.08</v>
      </c>
      <c r="E75" s="33"/>
      <c r="F75" s="33"/>
      <c r="G75" s="33" t="s">
        <v>270</v>
      </c>
    </row>
    <row r="76" spans="1:9" x14ac:dyDescent="0.25">
      <c r="A76" s="33">
        <v>2</v>
      </c>
      <c r="B76" s="40" t="s">
        <v>45</v>
      </c>
      <c r="C76" s="40" t="s">
        <v>54</v>
      </c>
      <c r="D76" s="34">
        <v>2709.09</v>
      </c>
      <c r="E76" s="33"/>
      <c r="F76" s="33"/>
      <c r="G76" s="33" t="s">
        <v>270</v>
      </c>
    </row>
    <row r="77" spans="1:9" x14ac:dyDescent="0.25">
      <c r="A77" s="33">
        <v>3</v>
      </c>
      <c r="B77" s="40" t="s">
        <v>70</v>
      </c>
      <c r="C77" s="40" t="s">
        <v>553</v>
      </c>
      <c r="D77" s="34">
        <v>2255.08</v>
      </c>
      <c r="E77" s="33"/>
      <c r="F77" s="33"/>
      <c r="G77" s="33" t="s">
        <v>325</v>
      </c>
    </row>
    <row r="78" spans="1:9" x14ac:dyDescent="0.25">
      <c r="A78" s="33">
        <v>4</v>
      </c>
      <c r="B78" s="38" t="s">
        <v>21</v>
      </c>
      <c r="C78" s="40" t="s">
        <v>112</v>
      </c>
      <c r="D78" s="34">
        <v>2255.08</v>
      </c>
      <c r="E78" s="33"/>
      <c r="F78" s="33"/>
      <c r="G78" s="33" t="s">
        <v>274</v>
      </c>
    </row>
    <row r="79" spans="1:9" x14ac:dyDescent="0.25">
      <c r="A79" s="33">
        <v>5</v>
      </c>
      <c r="B79" s="40" t="s">
        <v>56</v>
      </c>
      <c r="C79" s="40" t="s">
        <v>521</v>
      </c>
      <c r="D79" s="34">
        <v>4014.33</v>
      </c>
      <c r="E79" s="33"/>
      <c r="F79" s="33"/>
      <c r="G79" s="33" t="s">
        <v>270</v>
      </c>
    </row>
    <row r="80" spans="1:9" x14ac:dyDescent="0.25">
      <c r="A80" s="33">
        <v>6</v>
      </c>
      <c r="B80" s="40" t="s">
        <v>47</v>
      </c>
      <c r="C80" s="40" t="s">
        <v>48</v>
      </c>
      <c r="D80" s="34">
        <v>8500</v>
      </c>
      <c r="E80" s="33"/>
      <c r="F80" s="33"/>
      <c r="G80" s="33" t="s">
        <v>270</v>
      </c>
    </row>
    <row r="81" spans="1:9" x14ac:dyDescent="0.25">
      <c r="A81" s="33">
        <v>7</v>
      </c>
      <c r="B81" s="33" t="s">
        <v>56</v>
      </c>
      <c r="C81" s="40" t="s">
        <v>57</v>
      </c>
      <c r="D81" s="34">
        <v>4014.33</v>
      </c>
      <c r="E81" s="33"/>
      <c r="F81" s="33"/>
      <c r="G81" s="33" t="s">
        <v>270</v>
      </c>
    </row>
    <row r="82" spans="1:9" x14ac:dyDescent="0.25">
      <c r="A82" s="33">
        <v>8</v>
      </c>
      <c r="B82" s="38" t="s">
        <v>21</v>
      </c>
      <c r="C82" s="39" t="s">
        <v>198</v>
      </c>
      <c r="D82" s="34">
        <v>2255.08</v>
      </c>
      <c r="E82" s="34">
        <v>3522.39</v>
      </c>
      <c r="F82" s="33" t="s">
        <v>199</v>
      </c>
      <c r="G82" s="33" t="s">
        <v>275</v>
      </c>
    </row>
    <row r="83" spans="1:9" x14ac:dyDescent="0.25">
      <c r="A83" s="33">
        <v>9</v>
      </c>
      <c r="B83" s="38" t="s">
        <v>21</v>
      </c>
      <c r="C83" s="40" t="s">
        <v>51</v>
      </c>
      <c r="D83" s="34">
        <v>2255.08</v>
      </c>
      <c r="E83" s="33"/>
      <c r="F83" s="33"/>
      <c r="G83" s="33" t="s">
        <v>270</v>
      </c>
    </row>
    <row r="84" spans="1:9" ht="18.75" customHeight="1" x14ac:dyDescent="0.25">
      <c r="A84" s="33">
        <v>10</v>
      </c>
      <c r="B84" s="39" t="s">
        <v>30</v>
      </c>
      <c r="C84" s="40" t="s">
        <v>223</v>
      </c>
      <c r="D84" s="34">
        <v>1112</v>
      </c>
      <c r="E84" s="33"/>
      <c r="F84" s="33"/>
      <c r="G84" s="33" t="s">
        <v>273</v>
      </c>
    </row>
    <row r="85" spans="1:9" x14ac:dyDescent="0.25">
      <c r="A85" s="33">
        <v>11</v>
      </c>
      <c r="B85" s="39" t="s">
        <v>30</v>
      </c>
      <c r="C85" s="39" t="s">
        <v>227</v>
      </c>
      <c r="D85" s="34">
        <v>1112</v>
      </c>
      <c r="E85" s="33"/>
      <c r="F85" s="33"/>
      <c r="G85" s="33" t="s">
        <v>273</v>
      </c>
    </row>
    <row r="86" spans="1:9" x14ac:dyDescent="0.25">
      <c r="A86" s="33">
        <v>12</v>
      </c>
      <c r="B86" s="39" t="s">
        <v>30</v>
      </c>
      <c r="C86" s="39" t="s">
        <v>219</v>
      </c>
      <c r="D86" s="34">
        <v>1112</v>
      </c>
      <c r="E86" s="33"/>
      <c r="F86" s="33"/>
      <c r="G86" s="33" t="s">
        <v>273</v>
      </c>
    </row>
    <row r="87" spans="1:9" x14ac:dyDescent="0.25">
      <c r="A87" s="33">
        <v>13</v>
      </c>
      <c r="B87" s="39" t="s">
        <v>30</v>
      </c>
      <c r="C87" s="40" t="s">
        <v>226</v>
      </c>
      <c r="D87" s="34">
        <v>1112</v>
      </c>
      <c r="E87" s="33"/>
      <c r="F87" s="33"/>
      <c r="G87" s="33" t="s">
        <v>273</v>
      </c>
    </row>
    <row r="88" spans="1:9" x14ac:dyDescent="0.25">
      <c r="A88" s="33">
        <v>14</v>
      </c>
      <c r="B88" s="39" t="s">
        <v>30</v>
      </c>
      <c r="C88" s="40" t="s">
        <v>228</v>
      </c>
      <c r="D88" s="34">
        <v>1112</v>
      </c>
      <c r="E88" s="33"/>
      <c r="F88" s="33"/>
      <c r="G88" s="33" t="s">
        <v>273</v>
      </c>
    </row>
    <row r="89" spans="1:9" x14ac:dyDescent="0.25">
      <c r="A89" s="33">
        <v>15</v>
      </c>
      <c r="B89" s="39" t="s">
        <v>30</v>
      </c>
      <c r="C89" s="40" t="s">
        <v>222</v>
      </c>
      <c r="D89" s="34">
        <v>1112</v>
      </c>
      <c r="E89" s="33"/>
      <c r="F89" s="33"/>
      <c r="G89" s="33" t="s">
        <v>273</v>
      </c>
    </row>
    <row r="90" spans="1:9" x14ac:dyDescent="0.25">
      <c r="A90" s="33">
        <v>16</v>
      </c>
      <c r="B90" s="39" t="s">
        <v>30</v>
      </c>
      <c r="C90" s="40" t="s">
        <v>220</v>
      </c>
      <c r="D90" s="34">
        <v>1112</v>
      </c>
      <c r="E90" s="33"/>
      <c r="F90" s="33"/>
      <c r="G90" s="33" t="s">
        <v>273</v>
      </c>
    </row>
    <row r="91" spans="1:9" x14ac:dyDescent="0.25">
      <c r="A91" s="33">
        <v>17</v>
      </c>
      <c r="B91" s="39" t="s">
        <v>30</v>
      </c>
      <c r="C91" s="40" t="s">
        <v>221</v>
      </c>
      <c r="D91" s="34">
        <v>1112</v>
      </c>
      <c r="E91" s="33"/>
      <c r="F91" s="33"/>
      <c r="G91" s="33" t="s">
        <v>273</v>
      </c>
    </row>
    <row r="92" spans="1:9" x14ac:dyDescent="0.25">
      <c r="A92" s="33">
        <v>18</v>
      </c>
      <c r="B92" s="39" t="s">
        <v>30</v>
      </c>
      <c r="C92" s="40" t="s">
        <v>224</v>
      </c>
      <c r="D92" s="34">
        <v>1112</v>
      </c>
      <c r="E92" s="33"/>
      <c r="F92" s="33"/>
      <c r="G92" s="33" t="s">
        <v>273</v>
      </c>
    </row>
    <row r="93" spans="1:9" x14ac:dyDescent="0.25">
      <c r="A93" s="33">
        <v>19</v>
      </c>
      <c r="B93" s="39" t="s">
        <v>30</v>
      </c>
      <c r="C93" s="40" t="s">
        <v>225</v>
      </c>
      <c r="D93" s="34">
        <v>1112</v>
      </c>
      <c r="E93" s="33"/>
      <c r="F93" s="33"/>
      <c r="G93" s="33" t="s">
        <v>273</v>
      </c>
    </row>
    <row r="94" spans="1:9" x14ac:dyDescent="0.25">
      <c r="A94" s="278" t="s">
        <v>496</v>
      </c>
      <c r="B94" s="278"/>
      <c r="C94" s="278"/>
      <c r="D94" s="278"/>
      <c r="E94" s="278"/>
      <c r="F94" s="278"/>
      <c r="G94" s="278"/>
      <c r="H94" s="30" t="s">
        <v>523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6</v>
      </c>
      <c r="E95" s="32" t="s">
        <v>7</v>
      </c>
      <c r="F95" s="31" t="s">
        <v>8</v>
      </c>
      <c r="G95" s="31" t="s">
        <v>268</v>
      </c>
    </row>
    <row r="96" spans="1:9" x14ac:dyDescent="0.25">
      <c r="A96" s="33">
        <v>1</v>
      </c>
      <c r="B96" s="33" t="s">
        <v>30</v>
      </c>
      <c r="C96" s="50" t="s">
        <v>250</v>
      </c>
      <c r="D96" s="34">
        <v>1112</v>
      </c>
      <c r="E96" s="33"/>
      <c r="F96" s="33"/>
      <c r="G96" s="33" t="s">
        <v>273</v>
      </c>
    </row>
    <row r="97" spans="1:9" x14ac:dyDescent="0.25">
      <c r="A97" s="33">
        <v>2</v>
      </c>
      <c r="B97" s="33" t="s">
        <v>45</v>
      </c>
      <c r="C97" s="50" t="s">
        <v>676</v>
      </c>
      <c r="D97" s="34">
        <v>2709.09</v>
      </c>
      <c r="E97" s="33"/>
      <c r="F97" s="33"/>
      <c r="G97" s="33" t="s">
        <v>270</v>
      </c>
    </row>
    <row r="98" spans="1:9" x14ac:dyDescent="0.25">
      <c r="A98" s="33">
        <v>3</v>
      </c>
      <c r="B98" s="33" t="s">
        <v>30</v>
      </c>
      <c r="C98" s="33" t="s">
        <v>252</v>
      </c>
      <c r="D98" s="34">
        <v>1112</v>
      </c>
      <c r="E98" s="33"/>
      <c r="F98" s="33"/>
      <c r="G98" s="33" t="s">
        <v>273</v>
      </c>
    </row>
    <row r="99" spans="1:9" x14ac:dyDescent="0.25">
      <c r="A99" s="33">
        <v>4</v>
      </c>
      <c r="B99" s="33" t="s">
        <v>30</v>
      </c>
      <c r="C99" s="33" t="s">
        <v>244</v>
      </c>
      <c r="D99" s="34">
        <v>1112</v>
      </c>
      <c r="E99" s="33"/>
      <c r="F99" s="33"/>
      <c r="G99" s="33" t="s">
        <v>273</v>
      </c>
    </row>
    <row r="100" spans="1:9" x14ac:dyDescent="0.25">
      <c r="A100" s="33">
        <v>5</v>
      </c>
      <c r="B100" s="33" t="s">
        <v>497</v>
      </c>
      <c r="C100" s="33" t="s">
        <v>64</v>
      </c>
      <c r="D100" s="34">
        <v>8500</v>
      </c>
      <c r="E100" s="33"/>
      <c r="F100" s="33"/>
      <c r="G100" s="33" t="s">
        <v>270</v>
      </c>
    </row>
    <row r="101" spans="1:9" x14ac:dyDescent="0.25">
      <c r="A101" s="33">
        <v>6</v>
      </c>
      <c r="B101" s="38" t="s">
        <v>21</v>
      </c>
      <c r="C101" s="33" t="s">
        <v>631</v>
      </c>
      <c r="D101" s="34">
        <v>2255.08</v>
      </c>
      <c r="E101" s="33"/>
      <c r="F101" s="33"/>
      <c r="G101" s="33" t="s">
        <v>270</v>
      </c>
    </row>
    <row r="102" spans="1:9" x14ac:dyDescent="0.25">
      <c r="A102" s="33">
        <v>7</v>
      </c>
      <c r="B102" s="33" t="s">
        <v>30</v>
      </c>
      <c r="C102" s="50" t="s">
        <v>251</v>
      </c>
      <c r="D102" s="34">
        <v>1112</v>
      </c>
      <c r="E102" s="33"/>
      <c r="F102" s="33"/>
      <c r="G102" s="33" t="s">
        <v>273</v>
      </c>
    </row>
    <row r="103" spans="1:9" x14ac:dyDescent="0.25">
      <c r="A103" s="33">
        <v>8</v>
      </c>
      <c r="B103" s="33" t="s">
        <v>30</v>
      </c>
      <c r="C103" s="33" t="s">
        <v>249</v>
      </c>
      <c r="D103" s="34">
        <v>1112</v>
      </c>
      <c r="E103" s="33"/>
      <c r="F103" s="33"/>
      <c r="G103" s="33" t="s">
        <v>273</v>
      </c>
    </row>
    <row r="104" spans="1:9" x14ac:dyDescent="0.25">
      <c r="A104" s="33">
        <v>9</v>
      </c>
      <c r="B104" s="33" t="s">
        <v>30</v>
      </c>
      <c r="C104" s="50" t="s">
        <v>242</v>
      </c>
      <c r="D104" s="34">
        <v>1112</v>
      </c>
      <c r="E104" s="33"/>
      <c r="F104" s="33"/>
      <c r="G104" s="33" t="s">
        <v>273</v>
      </c>
    </row>
    <row r="105" spans="1:9" x14ac:dyDescent="0.25">
      <c r="A105" s="33">
        <v>10</v>
      </c>
      <c r="B105" s="33" t="s">
        <v>30</v>
      </c>
      <c r="C105" s="33" t="s">
        <v>248</v>
      </c>
      <c r="D105" s="34">
        <v>1112</v>
      </c>
      <c r="E105" s="33"/>
      <c r="F105" s="33"/>
      <c r="G105" s="33" t="s">
        <v>273</v>
      </c>
    </row>
    <row r="106" spans="1:9" x14ac:dyDescent="0.25">
      <c r="A106" s="33">
        <v>11</v>
      </c>
      <c r="B106" s="38" t="s">
        <v>21</v>
      </c>
      <c r="C106" s="33" t="s">
        <v>42</v>
      </c>
      <c r="D106" s="34">
        <v>2255.08</v>
      </c>
      <c r="E106" s="33"/>
      <c r="F106" s="33"/>
      <c r="G106" s="33" t="s">
        <v>270</v>
      </c>
    </row>
    <row r="107" spans="1:9" x14ac:dyDescent="0.25">
      <c r="A107" s="33">
        <v>12</v>
      </c>
      <c r="B107" s="33" t="s">
        <v>30</v>
      </c>
      <c r="C107" s="33" t="s">
        <v>245</v>
      </c>
      <c r="D107" s="34">
        <v>1112</v>
      </c>
      <c r="E107" s="33"/>
      <c r="F107" s="33"/>
      <c r="G107" s="33" t="s">
        <v>273</v>
      </c>
    </row>
    <row r="108" spans="1:9" x14ac:dyDescent="0.25">
      <c r="A108" s="33">
        <v>13</v>
      </c>
      <c r="B108" s="33" t="s">
        <v>30</v>
      </c>
      <c r="C108" s="33" t="s">
        <v>243</v>
      </c>
      <c r="D108" s="34">
        <v>1112</v>
      </c>
      <c r="E108" s="33"/>
      <c r="F108" s="33"/>
      <c r="G108" s="33" t="s">
        <v>273</v>
      </c>
    </row>
    <row r="109" spans="1:9" x14ac:dyDescent="0.25">
      <c r="A109" s="33">
        <v>14</v>
      </c>
      <c r="B109" s="33" t="s">
        <v>30</v>
      </c>
      <c r="C109" s="33" t="s">
        <v>247</v>
      </c>
      <c r="D109" s="34">
        <v>1112</v>
      </c>
      <c r="E109" s="33"/>
      <c r="F109" s="33"/>
      <c r="G109" s="33" t="s">
        <v>273</v>
      </c>
    </row>
    <row r="110" spans="1:9" x14ac:dyDescent="0.25">
      <c r="A110" s="278" t="s">
        <v>499</v>
      </c>
      <c r="B110" s="278"/>
      <c r="C110" s="278"/>
      <c r="D110" s="278"/>
      <c r="E110" s="278"/>
      <c r="F110" s="278"/>
      <c r="G110" s="278"/>
      <c r="H110" s="30" t="s">
        <v>523</v>
      </c>
      <c r="I110" s="55">
        <f>SUM(D112:D140,E118:E140)</f>
        <v>94531.72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6</v>
      </c>
      <c r="E111" s="32" t="s">
        <v>7</v>
      </c>
      <c r="F111" s="31" t="s">
        <v>8</v>
      </c>
      <c r="G111" s="31" t="s">
        <v>268</v>
      </c>
    </row>
    <row r="112" spans="1:9" x14ac:dyDescent="0.25">
      <c r="A112" s="33">
        <v>1</v>
      </c>
      <c r="B112" s="38" t="s">
        <v>21</v>
      </c>
      <c r="C112" s="38" t="s">
        <v>688</v>
      </c>
      <c r="D112" s="34">
        <v>2255.08</v>
      </c>
      <c r="E112" s="33"/>
      <c r="F112" s="33"/>
      <c r="G112" s="33" t="s">
        <v>272</v>
      </c>
    </row>
    <row r="113" spans="1:7" x14ac:dyDescent="0.25">
      <c r="A113" s="33">
        <v>2</v>
      </c>
      <c r="B113" s="38" t="s">
        <v>21</v>
      </c>
      <c r="C113" s="38" t="s">
        <v>657</v>
      </c>
      <c r="D113" s="34">
        <v>2255.08</v>
      </c>
      <c r="E113" s="33"/>
      <c r="F113" s="33"/>
      <c r="G113" s="33" t="s">
        <v>279</v>
      </c>
    </row>
    <row r="114" spans="1:7" x14ac:dyDescent="0.25">
      <c r="A114" s="33">
        <v>3</v>
      </c>
      <c r="B114" s="38" t="s">
        <v>21</v>
      </c>
      <c r="C114" s="38" t="s">
        <v>109</v>
      </c>
      <c r="D114" s="34">
        <v>2255.08</v>
      </c>
      <c r="E114" s="33"/>
      <c r="F114" s="33"/>
      <c r="G114" s="33" t="s">
        <v>274</v>
      </c>
    </row>
    <row r="115" spans="1:7" x14ac:dyDescent="0.25">
      <c r="A115" s="33">
        <v>4</v>
      </c>
      <c r="B115" s="38" t="s">
        <v>21</v>
      </c>
      <c r="C115" s="38" t="s">
        <v>138</v>
      </c>
      <c r="D115" s="34">
        <v>2255.08</v>
      </c>
      <c r="E115" s="33"/>
      <c r="F115" s="33"/>
      <c r="G115" s="33" t="s">
        <v>272</v>
      </c>
    </row>
    <row r="116" spans="1:7" x14ac:dyDescent="0.25">
      <c r="A116" s="33">
        <v>5</v>
      </c>
      <c r="B116" s="39" t="s">
        <v>30</v>
      </c>
      <c r="C116" s="39" t="s">
        <v>238</v>
      </c>
      <c r="D116" s="34">
        <v>1112</v>
      </c>
      <c r="E116" s="33"/>
      <c r="F116" s="33"/>
      <c r="G116" s="33" t="s">
        <v>273</v>
      </c>
    </row>
    <row r="117" spans="1:7" x14ac:dyDescent="0.25">
      <c r="A117" s="33">
        <v>6</v>
      </c>
      <c r="B117" s="39" t="s">
        <v>21</v>
      </c>
      <c r="C117" s="39" t="s">
        <v>660</v>
      </c>
      <c r="D117" s="34">
        <v>2255.08</v>
      </c>
      <c r="E117" s="33"/>
      <c r="F117" s="33"/>
      <c r="G117" s="33" t="s">
        <v>499</v>
      </c>
    </row>
    <row r="118" spans="1:7" x14ac:dyDescent="0.25">
      <c r="A118" s="33">
        <v>7</v>
      </c>
      <c r="B118" s="33" t="s">
        <v>56</v>
      </c>
      <c r="C118" s="39" t="s">
        <v>500</v>
      </c>
      <c r="D118" s="34">
        <v>4014.33</v>
      </c>
      <c r="E118" s="33"/>
      <c r="F118" s="33"/>
      <c r="G118" s="33" t="s">
        <v>272</v>
      </c>
    </row>
    <row r="119" spans="1:7" x14ac:dyDescent="0.25">
      <c r="A119" s="33">
        <v>8</v>
      </c>
      <c r="B119" s="33" t="s">
        <v>56</v>
      </c>
      <c r="C119" s="39" t="s">
        <v>501</v>
      </c>
      <c r="D119" s="34">
        <v>4014.33</v>
      </c>
      <c r="E119" s="33"/>
      <c r="F119" s="33"/>
      <c r="G119" s="33" t="s">
        <v>272</v>
      </c>
    </row>
    <row r="120" spans="1:7" x14ac:dyDescent="0.25">
      <c r="A120" s="33">
        <v>9</v>
      </c>
      <c r="B120" s="38" t="s">
        <v>21</v>
      </c>
      <c r="C120" s="39" t="s">
        <v>502</v>
      </c>
      <c r="D120" s="34">
        <v>2255.08</v>
      </c>
      <c r="E120" s="33"/>
      <c r="F120" s="33"/>
      <c r="G120" s="33" t="s">
        <v>272</v>
      </c>
    </row>
    <row r="121" spans="1:7" x14ac:dyDescent="0.25">
      <c r="A121" s="33">
        <v>10</v>
      </c>
      <c r="B121" s="38" t="s">
        <v>21</v>
      </c>
      <c r="C121" s="39" t="s">
        <v>503</v>
      </c>
      <c r="D121" s="34">
        <v>2255.08</v>
      </c>
      <c r="E121" s="33"/>
      <c r="F121" s="33"/>
      <c r="G121" s="33" t="s">
        <v>270</v>
      </c>
    </row>
    <row r="122" spans="1:7" x14ac:dyDescent="0.25">
      <c r="A122" s="33">
        <v>11</v>
      </c>
      <c r="B122" s="38" t="s">
        <v>301</v>
      </c>
      <c r="C122" s="39" t="s">
        <v>654</v>
      </c>
      <c r="D122" s="34">
        <v>8500</v>
      </c>
      <c r="E122" s="33"/>
      <c r="F122" s="33"/>
      <c r="G122" s="33" t="s">
        <v>272</v>
      </c>
    </row>
    <row r="123" spans="1:7" x14ac:dyDescent="0.25">
      <c r="A123" s="33">
        <v>12</v>
      </c>
      <c r="B123" s="38" t="s">
        <v>21</v>
      </c>
      <c r="C123" s="39" t="s">
        <v>504</v>
      </c>
      <c r="D123" s="34">
        <v>2255.08</v>
      </c>
      <c r="E123" s="33"/>
      <c r="F123" s="33"/>
      <c r="G123" s="33" t="s">
        <v>272</v>
      </c>
    </row>
    <row r="124" spans="1:7" x14ac:dyDescent="0.25">
      <c r="A124" s="33">
        <v>13</v>
      </c>
      <c r="B124" s="38" t="s">
        <v>21</v>
      </c>
      <c r="C124" s="39" t="s">
        <v>505</v>
      </c>
      <c r="D124" s="34">
        <v>2255.08</v>
      </c>
      <c r="E124" s="33"/>
      <c r="F124" s="33"/>
      <c r="G124" s="33" t="s">
        <v>272</v>
      </c>
    </row>
    <row r="125" spans="1:7" x14ac:dyDescent="0.25">
      <c r="A125" s="33">
        <v>14</v>
      </c>
      <c r="B125" s="39" t="s">
        <v>38</v>
      </c>
      <c r="C125" s="39" t="s">
        <v>506</v>
      </c>
      <c r="D125" s="34">
        <v>8500</v>
      </c>
      <c r="E125" s="33"/>
      <c r="F125" s="33"/>
      <c r="G125" s="33" t="s">
        <v>272</v>
      </c>
    </row>
    <row r="126" spans="1:7" x14ac:dyDescent="0.25">
      <c r="A126" s="33">
        <v>15</v>
      </c>
      <c r="B126" s="39" t="s">
        <v>497</v>
      </c>
      <c r="C126" s="39" t="s">
        <v>133</v>
      </c>
      <c r="D126" s="34">
        <v>8500</v>
      </c>
      <c r="E126" s="33"/>
      <c r="F126" s="33"/>
      <c r="G126" s="33" t="s">
        <v>272</v>
      </c>
    </row>
    <row r="127" spans="1:7" x14ac:dyDescent="0.25">
      <c r="A127" s="33">
        <v>16</v>
      </c>
      <c r="B127" s="39" t="s">
        <v>507</v>
      </c>
      <c r="C127" s="39" t="s">
        <v>144</v>
      </c>
      <c r="D127" s="34">
        <v>2709.09</v>
      </c>
      <c r="E127" s="33"/>
      <c r="F127" s="33"/>
      <c r="G127" s="33" t="s">
        <v>272</v>
      </c>
    </row>
    <row r="128" spans="1:7" x14ac:dyDescent="0.25">
      <c r="A128" s="33">
        <v>17</v>
      </c>
      <c r="B128" s="39" t="s">
        <v>525</v>
      </c>
      <c r="C128" s="39" t="s">
        <v>165</v>
      </c>
      <c r="D128" s="34">
        <v>18806.939999999999</v>
      </c>
      <c r="E128" s="34">
        <v>4735.3100000000004</v>
      </c>
      <c r="F128" s="33" t="s">
        <v>515</v>
      </c>
      <c r="G128" s="33" t="s">
        <v>396</v>
      </c>
    </row>
    <row r="129" spans="1:9" x14ac:dyDescent="0.25">
      <c r="A129" s="33">
        <v>18</v>
      </c>
      <c r="B129" s="39" t="s">
        <v>30</v>
      </c>
      <c r="C129" s="39" t="s">
        <v>241</v>
      </c>
      <c r="D129" s="34">
        <v>1112</v>
      </c>
      <c r="E129" s="33"/>
      <c r="F129" s="33"/>
      <c r="G129" s="33" t="s">
        <v>273</v>
      </c>
    </row>
    <row r="130" spans="1:9" x14ac:dyDescent="0.25">
      <c r="A130" s="33">
        <v>19</v>
      </c>
      <c r="B130" s="39" t="s">
        <v>30</v>
      </c>
      <c r="C130" s="39" t="s">
        <v>240</v>
      </c>
      <c r="D130" s="34">
        <v>1112</v>
      </c>
      <c r="E130" s="33"/>
      <c r="F130" s="33"/>
      <c r="G130" s="33" t="s">
        <v>273</v>
      </c>
    </row>
    <row r="131" spans="1:9" x14ac:dyDescent="0.25">
      <c r="A131" s="33">
        <v>20</v>
      </c>
      <c r="B131" s="39" t="s">
        <v>30</v>
      </c>
      <c r="C131" s="39" t="s">
        <v>239</v>
      </c>
      <c r="D131" s="34">
        <v>1112</v>
      </c>
      <c r="E131" s="33"/>
      <c r="F131" s="33"/>
      <c r="G131" s="33" t="s">
        <v>273</v>
      </c>
    </row>
    <row r="132" spans="1:9" x14ac:dyDescent="0.25">
      <c r="A132" s="33">
        <v>21</v>
      </c>
      <c r="B132" s="39" t="s">
        <v>30</v>
      </c>
      <c r="C132" s="39" t="s">
        <v>231</v>
      </c>
      <c r="D132" s="34">
        <v>1112</v>
      </c>
      <c r="E132" s="33"/>
      <c r="F132" s="33"/>
      <c r="G132" s="33" t="s">
        <v>273</v>
      </c>
    </row>
    <row r="133" spans="1:9" x14ac:dyDescent="0.25">
      <c r="A133" s="33">
        <v>22</v>
      </c>
      <c r="B133" s="39" t="s">
        <v>30</v>
      </c>
      <c r="C133" s="39" t="s">
        <v>237</v>
      </c>
      <c r="D133" s="34">
        <v>1112</v>
      </c>
      <c r="E133" s="33"/>
      <c r="F133" s="33"/>
      <c r="G133" s="33" t="s">
        <v>273</v>
      </c>
    </row>
    <row r="134" spans="1:9" x14ac:dyDescent="0.25">
      <c r="A134" s="33">
        <v>23</v>
      </c>
      <c r="B134" s="39" t="s">
        <v>30</v>
      </c>
      <c r="C134" s="39" t="s">
        <v>234</v>
      </c>
      <c r="D134" s="34">
        <v>1112</v>
      </c>
      <c r="E134" s="33"/>
      <c r="F134" s="33"/>
      <c r="G134" s="33" t="s">
        <v>273</v>
      </c>
    </row>
    <row r="135" spans="1:9" x14ac:dyDescent="0.25">
      <c r="A135" s="33">
        <v>24</v>
      </c>
      <c r="B135" s="39" t="s">
        <v>30</v>
      </c>
      <c r="C135" s="39" t="s">
        <v>230</v>
      </c>
      <c r="D135" s="34">
        <v>1112</v>
      </c>
      <c r="E135" s="33"/>
      <c r="F135" s="205"/>
      <c r="G135" s="33" t="s">
        <v>273</v>
      </c>
    </row>
    <row r="136" spans="1:9" x14ac:dyDescent="0.25">
      <c r="A136" s="33">
        <v>25</v>
      </c>
      <c r="B136" s="39" t="s">
        <v>30</v>
      </c>
      <c r="C136" s="39" t="s">
        <v>229</v>
      </c>
      <c r="D136" s="34">
        <v>1112</v>
      </c>
      <c r="E136" s="33"/>
      <c r="F136" s="33"/>
      <c r="G136" s="33" t="s">
        <v>273</v>
      </c>
    </row>
    <row r="137" spans="1:9" x14ac:dyDescent="0.25">
      <c r="A137" s="33">
        <v>26</v>
      </c>
      <c r="B137" s="39" t="s">
        <v>30</v>
      </c>
      <c r="C137" s="39" t="s">
        <v>235</v>
      </c>
      <c r="D137" s="34">
        <v>1112</v>
      </c>
      <c r="E137" s="33"/>
      <c r="F137" s="33"/>
      <c r="G137" s="33" t="s">
        <v>273</v>
      </c>
    </row>
    <row r="138" spans="1:9" x14ac:dyDescent="0.25">
      <c r="A138" s="33">
        <v>27</v>
      </c>
      <c r="B138" s="39" t="s">
        <v>30</v>
      </c>
      <c r="C138" s="39" t="s">
        <v>236</v>
      </c>
      <c r="D138" s="34">
        <v>1112</v>
      </c>
      <c r="E138" s="33"/>
      <c r="F138" s="208"/>
      <c r="G138" s="33" t="s">
        <v>273</v>
      </c>
    </row>
    <row r="139" spans="1:9" x14ac:dyDescent="0.25">
      <c r="A139" s="33">
        <v>28</v>
      </c>
      <c r="B139" s="39" t="s">
        <v>30</v>
      </c>
      <c r="C139" s="39" t="s">
        <v>233</v>
      </c>
      <c r="D139" s="34">
        <v>1112</v>
      </c>
      <c r="E139" s="33"/>
      <c r="F139" s="33"/>
      <c r="G139" s="33" t="s">
        <v>273</v>
      </c>
    </row>
    <row r="140" spans="1:9" x14ac:dyDescent="0.25">
      <c r="A140" s="33">
        <v>29</v>
      </c>
      <c r="B140" s="39" t="s">
        <v>30</v>
      </c>
      <c r="C140" s="39" t="s">
        <v>232</v>
      </c>
      <c r="D140" s="34">
        <v>1112</v>
      </c>
      <c r="E140" s="33"/>
      <c r="F140" s="33"/>
      <c r="G140" s="33" t="s">
        <v>273</v>
      </c>
    </row>
    <row r="141" spans="1:9" x14ac:dyDescent="0.25">
      <c r="A141" s="278" t="s">
        <v>508</v>
      </c>
      <c r="B141" s="278"/>
      <c r="C141" s="278"/>
      <c r="D141" s="278"/>
      <c r="E141" s="278"/>
      <c r="F141" s="278"/>
      <c r="G141" s="278"/>
      <c r="H141" s="30" t="s">
        <v>523</v>
      </c>
      <c r="I141" s="55">
        <f>SUM(D143:D156,E143:E154)</f>
        <v>49709.960000000006</v>
      </c>
    </row>
    <row r="142" spans="1:9" x14ac:dyDescent="0.25">
      <c r="A142" s="31" t="s">
        <v>1</v>
      </c>
      <c r="B142" s="31" t="s">
        <v>3</v>
      </c>
      <c r="C142" s="31" t="s">
        <v>4</v>
      </c>
      <c r="D142" s="32" t="s">
        <v>6</v>
      </c>
      <c r="E142" s="32" t="s">
        <v>7</v>
      </c>
      <c r="F142" s="31" t="s">
        <v>8</v>
      </c>
      <c r="G142" s="31" t="s">
        <v>268</v>
      </c>
    </row>
    <row r="143" spans="1:9" x14ac:dyDescent="0.25">
      <c r="A143" s="33">
        <v>1</v>
      </c>
      <c r="B143" s="38" t="s">
        <v>21</v>
      </c>
      <c r="C143" s="33" t="s">
        <v>620</v>
      </c>
      <c r="D143" s="34">
        <v>2255.08</v>
      </c>
      <c r="E143" s="33"/>
      <c r="F143" s="33"/>
      <c r="G143" s="33" t="s">
        <v>273</v>
      </c>
    </row>
    <row r="144" spans="1:9" x14ac:dyDescent="0.25">
      <c r="A144" s="33">
        <v>2</v>
      </c>
      <c r="B144" s="35" t="s">
        <v>45</v>
      </c>
      <c r="C144" s="33" t="s">
        <v>201</v>
      </c>
      <c r="D144" s="34">
        <v>2709.09</v>
      </c>
      <c r="E144" s="34">
        <v>3522.39</v>
      </c>
      <c r="F144" s="33" t="s">
        <v>202</v>
      </c>
      <c r="G144" s="33" t="s">
        <v>275</v>
      </c>
    </row>
    <row r="145" spans="1:9" x14ac:dyDescent="0.25">
      <c r="A145" s="33">
        <v>3</v>
      </c>
      <c r="B145" s="35" t="s">
        <v>726</v>
      </c>
      <c r="C145" s="33" t="s">
        <v>681</v>
      </c>
      <c r="D145" s="34">
        <v>8500</v>
      </c>
      <c r="E145" s="206"/>
      <c r="F145" s="207"/>
      <c r="G145" s="33" t="s">
        <v>269</v>
      </c>
    </row>
    <row r="146" spans="1:9" x14ac:dyDescent="0.25">
      <c r="A146" s="33">
        <v>4</v>
      </c>
      <c r="B146" s="35" t="s">
        <v>21</v>
      </c>
      <c r="C146" s="33" t="s">
        <v>639</v>
      </c>
      <c r="D146" s="34">
        <v>2255.08</v>
      </c>
      <c r="E146" s="206"/>
      <c r="F146" s="207"/>
      <c r="G146" s="33" t="s">
        <v>275</v>
      </c>
    </row>
    <row r="147" spans="1:9" x14ac:dyDescent="0.25">
      <c r="A147" s="33">
        <v>5</v>
      </c>
      <c r="B147" s="38" t="s">
        <v>21</v>
      </c>
      <c r="C147" s="35" t="s">
        <v>204</v>
      </c>
      <c r="D147" s="34">
        <v>2255.08</v>
      </c>
      <c r="E147" s="33"/>
      <c r="F147" s="33"/>
      <c r="G147" s="33" t="s">
        <v>275</v>
      </c>
    </row>
    <row r="148" spans="1:9" x14ac:dyDescent="0.25">
      <c r="A148" s="33">
        <v>6</v>
      </c>
      <c r="B148" s="35" t="s">
        <v>38</v>
      </c>
      <c r="C148" s="33" t="s">
        <v>203</v>
      </c>
      <c r="D148" s="34">
        <v>8500</v>
      </c>
      <c r="E148" s="33"/>
      <c r="F148" s="33"/>
      <c r="G148" s="33" t="s">
        <v>275</v>
      </c>
    </row>
    <row r="149" spans="1:9" x14ac:dyDescent="0.25">
      <c r="A149" s="33">
        <v>7</v>
      </c>
      <c r="B149" s="38" t="s">
        <v>21</v>
      </c>
      <c r="C149" s="33" t="s">
        <v>637</v>
      </c>
      <c r="D149" s="34">
        <v>2255.08</v>
      </c>
      <c r="E149" s="33"/>
      <c r="F149" s="33"/>
      <c r="G149" s="33" t="s">
        <v>275</v>
      </c>
    </row>
    <row r="150" spans="1:9" x14ac:dyDescent="0.25">
      <c r="A150" s="33">
        <v>8</v>
      </c>
      <c r="B150" s="38" t="s">
        <v>21</v>
      </c>
      <c r="C150" s="35" t="s">
        <v>641</v>
      </c>
      <c r="D150" s="34">
        <v>2255.08</v>
      </c>
      <c r="E150" s="33"/>
      <c r="F150" s="33"/>
      <c r="G150" s="33" t="s">
        <v>275</v>
      </c>
    </row>
    <row r="151" spans="1:9" x14ac:dyDescent="0.25">
      <c r="A151" s="33">
        <v>9</v>
      </c>
      <c r="B151" s="33" t="s">
        <v>30</v>
      </c>
      <c r="C151" s="33" t="s">
        <v>209</v>
      </c>
      <c r="D151" s="34">
        <v>1112</v>
      </c>
      <c r="E151" s="33"/>
      <c r="F151" s="33"/>
      <c r="G151" s="33" t="s">
        <v>273</v>
      </c>
    </row>
    <row r="152" spans="1:9" x14ac:dyDescent="0.25">
      <c r="A152" s="33">
        <v>10</v>
      </c>
      <c r="B152" s="33" t="s">
        <v>30</v>
      </c>
      <c r="C152" s="35" t="s">
        <v>212</v>
      </c>
      <c r="D152" s="34">
        <v>1112</v>
      </c>
      <c r="E152" s="33"/>
      <c r="F152" s="33"/>
      <c r="G152" s="33" t="s">
        <v>273</v>
      </c>
    </row>
    <row r="153" spans="1:9" x14ac:dyDescent="0.25">
      <c r="A153" s="33">
        <v>11</v>
      </c>
      <c r="B153" s="33" t="s">
        <v>30</v>
      </c>
      <c r="C153" s="35" t="s">
        <v>211</v>
      </c>
      <c r="D153" s="34">
        <v>1112</v>
      </c>
      <c r="E153" s="33"/>
      <c r="F153" s="33"/>
      <c r="G153" s="33" t="s">
        <v>273</v>
      </c>
    </row>
    <row r="154" spans="1:9" x14ac:dyDescent="0.25">
      <c r="A154" s="33">
        <v>12</v>
      </c>
      <c r="B154" s="33" t="s">
        <v>30</v>
      </c>
      <c r="C154" s="33" t="s">
        <v>214</v>
      </c>
      <c r="D154" s="34">
        <v>1112</v>
      </c>
      <c r="E154" s="34"/>
      <c r="F154" s="34" t="s">
        <v>518</v>
      </c>
      <c r="G154" s="33" t="s">
        <v>273</v>
      </c>
    </row>
    <row r="155" spans="1:9" x14ac:dyDescent="0.25">
      <c r="A155" s="33">
        <v>13</v>
      </c>
      <c r="B155" s="38" t="s">
        <v>21</v>
      </c>
      <c r="C155" s="38" t="s">
        <v>639</v>
      </c>
      <c r="D155" s="34">
        <v>2255.08</v>
      </c>
      <c r="E155" s="34"/>
      <c r="F155" s="34"/>
      <c r="G155" s="34" t="s">
        <v>275</v>
      </c>
    </row>
    <row r="156" spans="1:9" x14ac:dyDescent="0.25">
      <c r="A156" s="33">
        <v>14</v>
      </c>
      <c r="B156" s="33" t="s">
        <v>125</v>
      </c>
      <c r="C156" s="33" t="s">
        <v>754</v>
      </c>
      <c r="D156" s="34">
        <v>8500</v>
      </c>
      <c r="E156" s="34" t="s">
        <v>517</v>
      </c>
      <c r="F156" s="34" t="s">
        <v>17</v>
      </c>
      <c r="G156" s="33" t="s">
        <v>325</v>
      </c>
    </row>
    <row r="157" spans="1:9" x14ac:dyDescent="0.25">
      <c r="A157" s="278" t="s">
        <v>509</v>
      </c>
      <c r="B157" s="278"/>
      <c r="C157" s="278"/>
      <c r="D157" s="278"/>
      <c r="E157" s="278"/>
      <c r="F157" s="278"/>
      <c r="G157" s="278"/>
      <c r="H157" s="30" t="s">
        <v>523</v>
      </c>
      <c r="I157" s="55">
        <f>SUM(D160)</f>
        <v>2255.08</v>
      </c>
    </row>
    <row r="158" spans="1:9" x14ac:dyDescent="0.25">
      <c r="A158" s="278" t="s">
        <v>61</v>
      </c>
      <c r="B158" s="278"/>
      <c r="C158" s="278"/>
      <c r="D158" s="278"/>
      <c r="E158" s="278"/>
      <c r="F158" s="278"/>
      <c r="G158" s="278"/>
    </row>
    <row r="159" spans="1:9" x14ac:dyDescent="0.25">
      <c r="A159" s="31" t="s">
        <v>1</v>
      </c>
      <c r="B159" s="31" t="s">
        <v>3</v>
      </c>
      <c r="C159" s="31" t="s">
        <v>4</v>
      </c>
      <c r="D159" s="32" t="s">
        <v>6</v>
      </c>
      <c r="E159" s="32" t="s">
        <v>7</v>
      </c>
      <c r="F159" s="31" t="s">
        <v>8</v>
      </c>
      <c r="G159" s="31" t="s">
        <v>268</v>
      </c>
    </row>
    <row r="160" spans="1:9" x14ac:dyDescent="0.25">
      <c r="A160" s="33">
        <v>1</v>
      </c>
      <c r="B160" s="38" t="s">
        <v>21</v>
      </c>
      <c r="C160" s="33" t="s">
        <v>510</v>
      </c>
      <c r="D160" s="34">
        <v>2255.08</v>
      </c>
      <c r="E160" s="34"/>
      <c r="F160" s="33"/>
      <c r="G160" s="33" t="s">
        <v>274</v>
      </c>
    </row>
    <row r="161" spans="1:9" x14ac:dyDescent="0.25">
      <c r="A161" s="278" t="s">
        <v>761</v>
      </c>
      <c r="B161" s="278"/>
      <c r="C161" s="278"/>
      <c r="D161" s="278"/>
      <c r="E161" s="278"/>
      <c r="F161" s="278"/>
      <c r="G161" s="278"/>
      <c r="H161" s="30" t="s">
        <v>523</v>
      </c>
      <c r="I161" s="55">
        <f>SUM(D163:D164,E163:E164)</f>
        <v>16036.72</v>
      </c>
    </row>
    <row r="162" spans="1:9" x14ac:dyDescent="0.25">
      <c r="A162" s="31" t="s">
        <v>1</v>
      </c>
      <c r="B162" s="31" t="s">
        <v>3</v>
      </c>
      <c r="C162" s="31" t="s">
        <v>4</v>
      </c>
      <c r="D162" s="32" t="s">
        <v>6</v>
      </c>
      <c r="E162" s="32" t="s">
        <v>7</v>
      </c>
      <c r="F162" s="31" t="s">
        <v>8</v>
      </c>
      <c r="G162" s="31" t="s">
        <v>268</v>
      </c>
    </row>
    <row r="163" spans="1:9" x14ac:dyDescent="0.25">
      <c r="A163" s="33">
        <v>1</v>
      </c>
      <c r="B163" s="35" t="s">
        <v>38</v>
      </c>
      <c r="C163" s="33" t="s">
        <v>511</v>
      </c>
      <c r="D163" s="34">
        <v>8500</v>
      </c>
      <c r="E163" s="34">
        <v>3522.39</v>
      </c>
      <c r="F163" s="33" t="s">
        <v>191</v>
      </c>
      <c r="G163" s="33" t="s">
        <v>275</v>
      </c>
    </row>
    <row r="164" spans="1:9" x14ac:dyDescent="0.25">
      <c r="A164" s="33">
        <v>2</v>
      </c>
      <c r="B164" s="33" t="s">
        <v>56</v>
      </c>
      <c r="C164" s="33" t="s">
        <v>512</v>
      </c>
      <c r="D164" s="34">
        <v>4014.33</v>
      </c>
      <c r="E164" s="34"/>
      <c r="F164" s="33"/>
      <c r="G164" s="33" t="s">
        <v>270</v>
      </c>
    </row>
    <row r="165" spans="1:9" x14ac:dyDescent="0.25">
      <c r="A165" s="278" t="s">
        <v>544</v>
      </c>
      <c r="B165" s="278"/>
      <c r="C165" s="278"/>
      <c r="D165" s="278"/>
      <c r="E165" s="278"/>
      <c r="F165" s="278"/>
      <c r="G165" s="278"/>
      <c r="H165" s="30" t="s">
        <v>523</v>
      </c>
      <c r="I165" s="55">
        <f>SUM(D167:D168)</f>
        <v>33500</v>
      </c>
    </row>
    <row r="166" spans="1:9" x14ac:dyDescent="0.25">
      <c r="A166" s="31" t="s">
        <v>1</v>
      </c>
      <c r="B166" s="31" t="s">
        <v>3</v>
      </c>
      <c r="C166" s="31" t="s">
        <v>4</v>
      </c>
      <c r="D166" s="32" t="s">
        <v>6</v>
      </c>
      <c r="E166" s="32" t="s">
        <v>7</v>
      </c>
      <c r="F166" s="31" t="s">
        <v>8</v>
      </c>
      <c r="G166" s="31" t="s">
        <v>268</v>
      </c>
    </row>
    <row r="167" spans="1:9" x14ac:dyDescent="0.25">
      <c r="A167" s="33">
        <v>1</v>
      </c>
      <c r="B167" s="35" t="s">
        <v>38</v>
      </c>
      <c r="C167" s="33" t="s">
        <v>661</v>
      </c>
      <c r="D167" s="37">
        <v>8500</v>
      </c>
      <c r="E167" s="35"/>
      <c r="F167" s="35"/>
      <c r="G167" s="35" t="s">
        <v>396</v>
      </c>
    </row>
    <row r="168" spans="1:9" x14ac:dyDescent="0.25">
      <c r="A168" s="33">
        <v>2</v>
      </c>
      <c r="B168" s="35" t="s">
        <v>532</v>
      </c>
      <c r="C168" s="34" t="s">
        <v>633</v>
      </c>
      <c r="D168" s="37">
        <v>25000</v>
      </c>
      <c r="E168" s="153"/>
      <c r="F168" s="35" t="s">
        <v>634</v>
      </c>
      <c r="G168" s="35" t="s">
        <v>396</v>
      </c>
    </row>
    <row r="169" spans="1:9" x14ac:dyDescent="0.25">
      <c r="A169" s="278" t="s">
        <v>195</v>
      </c>
      <c r="B169" s="278"/>
      <c r="C169" s="278"/>
      <c r="D169" s="278"/>
      <c r="E169" s="278"/>
      <c r="F169" s="278"/>
      <c r="G169" s="278"/>
      <c r="H169" s="30" t="s">
        <v>287</v>
      </c>
      <c r="I169" s="55">
        <f>SUM(D171:D175,E171:E174)</f>
        <v>49793.31</v>
      </c>
    </row>
    <row r="170" spans="1:9" x14ac:dyDescent="0.25">
      <c r="A170" s="31" t="s">
        <v>1</v>
      </c>
      <c r="B170" s="31" t="s">
        <v>3</v>
      </c>
      <c r="C170" s="31" t="s">
        <v>4</v>
      </c>
      <c r="D170" s="32" t="s">
        <v>6</v>
      </c>
      <c r="E170" s="32" t="s">
        <v>7</v>
      </c>
      <c r="F170" s="31" t="s">
        <v>8</v>
      </c>
      <c r="G170" s="31" t="s">
        <v>268</v>
      </c>
    </row>
    <row r="171" spans="1:9" x14ac:dyDescent="0.25">
      <c r="A171" s="33">
        <v>1</v>
      </c>
      <c r="B171" s="38" t="s">
        <v>21</v>
      </c>
      <c r="C171" s="38" t="s">
        <v>635</v>
      </c>
      <c r="D171" s="34">
        <v>2255.08</v>
      </c>
      <c r="E171" s="34"/>
      <c r="F171" s="34"/>
      <c r="G171" s="34" t="s">
        <v>275</v>
      </c>
    </row>
    <row r="172" spans="1:9" x14ac:dyDescent="0.25">
      <c r="A172" s="33">
        <v>2</v>
      </c>
      <c r="B172" s="175" t="s">
        <v>38</v>
      </c>
      <c r="C172" s="38" t="s">
        <v>192</v>
      </c>
      <c r="D172" s="176">
        <v>8500</v>
      </c>
      <c r="E172" s="34"/>
      <c r="F172" s="34"/>
      <c r="G172" s="34" t="s">
        <v>275</v>
      </c>
    </row>
    <row r="173" spans="1:9" ht="31.5" x14ac:dyDescent="0.25">
      <c r="A173" s="33">
        <v>3</v>
      </c>
      <c r="B173" s="41" t="s">
        <v>280</v>
      </c>
      <c r="C173" s="38" t="s">
        <v>115</v>
      </c>
      <c r="D173" s="42">
        <v>13240.9</v>
      </c>
      <c r="E173" s="34"/>
      <c r="F173" s="34"/>
      <c r="G173" s="34" t="s">
        <v>269</v>
      </c>
    </row>
    <row r="174" spans="1:9" ht="30.75" customHeight="1" x14ac:dyDescent="0.25">
      <c r="A174" s="33">
        <v>4</v>
      </c>
      <c r="B174" s="40" t="s">
        <v>516</v>
      </c>
      <c r="C174" s="38" t="s">
        <v>162</v>
      </c>
      <c r="D174" s="34">
        <v>18806.939999999999</v>
      </c>
      <c r="E174" s="34">
        <v>4735.3100000000004</v>
      </c>
      <c r="F174" s="34" t="s">
        <v>163</v>
      </c>
      <c r="G174" s="34" t="s">
        <v>269</v>
      </c>
    </row>
    <row r="175" spans="1:9" ht="18" customHeight="1" x14ac:dyDescent="0.25">
      <c r="A175" s="33">
        <v>5</v>
      </c>
      <c r="B175" s="38" t="s">
        <v>21</v>
      </c>
      <c r="C175" s="33" t="s">
        <v>513</v>
      </c>
      <c r="D175" s="34">
        <v>2255.08</v>
      </c>
      <c r="E175" s="34"/>
      <c r="F175" s="34"/>
      <c r="G175" s="34" t="s">
        <v>275</v>
      </c>
    </row>
    <row r="176" spans="1:9" ht="16.5" customHeight="1" x14ac:dyDescent="0.25">
      <c r="A176" s="279" t="s">
        <v>556</v>
      </c>
      <c r="B176" s="280"/>
      <c r="C176" s="280"/>
      <c r="D176" s="280"/>
      <c r="E176" s="280"/>
      <c r="F176" s="280"/>
      <c r="G176" s="281"/>
      <c r="H176" s="30" t="s">
        <v>523</v>
      </c>
      <c r="I176" s="55">
        <f>SUM(D177:D186)</f>
        <v>50813.920000000006</v>
      </c>
    </row>
    <row r="177" spans="1:9" x14ac:dyDescent="0.25">
      <c r="A177" s="33">
        <v>1</v>
      </c>
      <c r="B177" s="38" t="s">
        <v>45</v>
      </c>
      <c r="C177" s="38" t="s">
        <v>733</v>
      </c>
      <c r="D177" s="34">
        <v>2709.09</v>
      </c>
      <c r="E177" s="34"/>
      <c r="F177" s="34"/>
      <c r="G177" s="34" t="s">
        <v>409</v>
      </c>
    </row>
    <row r="178" spans="1:9" x14ac:dyDescent="0.25">
      <c r="A178" s="33">
        <v>2</v>
      </c>
      <c r="B178" s="38" t="s">
        <v>498</v>
      </c>
      <c r="C178" s="38" t="s">
        <v>749</v>
      </c>
      <c r="D178" s="34">
        <v>2709.09</v>
      </c>
      <c r="E178" s="34"/>
      <c r="F178" s="34"/>
      <c r="G178" s="34" t="s">
        <v>325</v>
      </c>
    </row>
    <row r="179" spans="1:9" x14ac:dyDescent="0.25">
      <c r="A179" s="33">
        <v>3</v>
      </c>
      <c r="B179" s="38" t="s">
        <v>497</v>
      </c>
      <c r="C179" s="38" t="s">
        <v>67</v>
      </c>
      <c r="D179" s="34">
        <v>8500</v>
      </c>
      <c r="E179" s="34"/>
      <c r="F179" s="34"/>
      <c r="G179" s="34" t="s">
        <v>270</v>
      </c>
    </row>
    <row r="180" spans="1:9" x14ac:dyDescent="0.25">
      <c r="A180" s="33">
        <v>4</v>
      </c>
      <c r="B180" s="38" t="s">
        <v>497</v>
      </c>
      <c r="C180" s="38" t="s">
        <v>145</v>
      </c>
      <c r="D180" s="34">
        <v>8500</v>
      </c>
      <c r="E180" s="34"/>
      <c r="F180" s="34"/>
      <c r="G180" s="34" t="s">
        <v>272</v>
      </c>
    </row>
    <row r="181" spans="1:9" x14ac:dyDescent="0.25">
      <c r="A181" s="33">
        <v>5</v>
      </c>
      <c r="B181" s="38" t="s">
        <v>167</v>
      </c>
      <c r="C181" s="38" t="s">
        <v>168</v>
      </c>
      <c r="D181" s="34">
        <v>8500</v>
      </c>
      <c r="E181" s="34"/>
      <c r="F181" s="34"/>
      <c r="G181" s="34" t="s">
        <v>269</v>
      </c>
    </row>
    <row r="182" spans="1:9" x14ac:dyDescent="0.25">
      <c r="A182" s="33">
        <v>6</v>
      </c>
      <c r="B182" s="33" t="s">
        <v>56</v>
      </c>
      <c r="C182" s="33" t="s">
        <v>107</v>
      </c>
      <c r="D182" s="34">
        <v>4014.33</v>
      </c>
      <c r="E182" s="34"/>
      <c r="F182" s="34"/>
      <c r="G182" s="34" t="s">
        <v>274</v>
      </c>
    </row>
    <row r="183" spans="1:9" x14ac:dyDescent="0.25">
      <c r="A183" s="33">
        <v>7</v>
      </c>
      <c r="B183" s="33" t="s">
        <v>56</v>
      </c>
      <c r="C183" s="33" t="s">
        <v>106</v>
      </c>
      <c r="D183" s="34">
        <v>4014.33</v>
      </c>
      <c r="E183" s="34"/>
      <c r="F183" s="34"/>
      <c r="G183" s="34" t="s">
        <v>274</v>
      </c>
    </row>
    <row r="184" spans="1:9" x14ac:dyDescent="0.25">
      <c r="A184" s="33">
        <v>8</v>
      </c>
      <c r="B184" s="38" t="s">
        <v>497</v>
      </c>
      <c r="C184" s="38" t="s">
        <v>83</v>
      </c>
      <c r="D184" s="34">
        <v>8500</v>
      </c>
      <c r="E184" s="34"/>
      <c r="F184" s="34"/>
      <c r="G184" s="34" t="s">
        <v>279</v>
      </c>
    </row>
    <row r="185" spans="1:9" x14ac:dyDescent="0.25">
      <c r="A185" s="33">
        <v>9</v>
      </c>
      <c r="B185" s="38" t="s">
        <v>21</v>
      </c>
      <c r="C185" s="33" t="s">
        <v>81</v>
      </c>
      <c r="D185" s="34">
        <v>2255.08</v>
      </c>
      <c r="E185" s="34"/>
      <c r="F185" s="34"/>
      <c r="G185" s="34" t="s">
        <v>279</v>
      </c>
    </row>
    <row r="186" spans="1:9" x14ac:dyDescent="0.25">
      <c r="A186" s="33">
        <v>10</v>
      </c>
      <c r="B186" s="38" t="s">
        <v>30</v>
      </c>
      <c r="C186" s="38" t="s">
        <v>759</v>
      </c>
      <c r="D186" s="34">
        <v>1112</v>
      </c>
      <c r="E186" s="33"/>
      <c r="F186" s="33"/>
      <c r="G186" s="33" t="s">
        <v>279</v>
      </c>
    </row>
    <row r="187" spans="1:9" x14ac:dyDescent="0.25">
      <c r="A187" s="278" t="s">
        <v>554</v>
      </c>
      <c r="B187" s="278"/>
      <c r="C187" s="278"/>
      <c r="D187" s="278"/>
      <c r="E187" s="278"/>
      <c r="F187" s="278"/>
      <c r="G187" s="278"/>
      <c r="H187" s="30" t="s">
        <v>523</v>
      </c>
      <c r="I187" s="55">
        <f>SUM(D188:D189)</f>
        <v>10755.08</v>
      </c>
    </row>
    <row r="188" spans="1:9" x14ac:dyDescent="0.25">
      <c r="A188" s="33">
        <v>11</v>
      </c>
      <c r="B188" s="33" t="s">
        <v>125</v>
      </c>
      <c r="C188" s="33" t="s">
        <v>193</v>
      </c>
      <c r="D188" s="34">
        <v>8500</v>
      </c>
      <c r="E188" s="34"/>
      <c r="F188" s="34"/>
      <c r="G188" s="34" t="s">
        <v>275</v>
      </c>
    </row>
    <row r="189" spans="1:9" x14ac:dyDescent="0.25">
      <c r="A189" s="33">
        <v>12</v>
      </c>
      <c r="B189" s="38" t="s">
        <v>21</v>
      </c>
      <c r="C189" s="38" t="s">
        <v>174</v>
      </c>
      <c r="D189" s="34">
        <v>2255.08</v>
      </c>
      <c r="E189" s="34"/>
      <c r="F189" s="34"/>
      <c r="G189" s="34" t="s">
        <v>396</v>
      </c>
    </row>
    <row r="190" spans="1:9" x14ac:dyDescent="0.25">
      <c r="A190" s="278" t="s">
        <v>555</v>
      </c>
      <c r="B190" s="278"/>
      <c r="C190" s="278"/>
      <c r="D190" s="278"/>
      <c r="E190" s="278"/>
      <c r="F190" s="278"/>
      <c r="G190" s="278"/>
      <c r="H190" s="30" t="s">
        <v>523</v>
      </c>
      <c r="I190" s="55">
        <f>SUM(D191:D192)</f>
        <v>17000</v>
      </c>
    </row>
    <row r="191" spans="1:9" x14ac:dyDescent="0.25">
      <c r="A191" s="33">
        <v>13</v>
      </c>
      <c r="B191" s="38" t="s">
        <v>497</v>
      </c>
      <c r="C191" s="38" t="s">
        <v>68</v>
      </c>
      <c r="D191" s="34">
        <v>8500</v>
      </c>
      <c r="E191" s="34"/>
      <c r="F191" s="34"/>
      <c r="G191" s="34" t="s">
        <v>270</v>
      </c>
    </row>
    <row r="192" spans="1:9" x14ac:dyDescent="0.25">
      <c r="A192" s="33">
        <v>14</v>
      </c>
      <c r="B192" s="38" t="s">
        <v>497</v>
      </c>
      <c r="C192" s="38" t="s">
        <v>188</v>
      </c>
      <c r="D192" s="34">
        <v>8500</v>
      </c>
      <c r="E192" s="34"/>
      <c r="F192" s="34"/>
      <c r="G192" s="34" t="s">
        <v>275</v>
      </c>
    </row>
    <row r="193" spans="1:9" x14ac:dyDescent="0.25">
      <c r="A193" s="279" t="s">
        <v>186</v>
      </c>
      <c r="B193" s="280"/>
      <c r="C193" s="280"/>
      <c r="D193" s="280"/>
      <c r="E193" s="280"/>
      <c r="F193" s="280"/>
      <c r="G193" s="281"/>
      <c r="H193" s="30" t="s">
        <v>523</v>
      </c>
      <c r="I193" s="55">
        <f>SUM(D195)</f>
        <v>8500</v>
      </c>
    </row>
    <row r="194" spans="1:9" x14ac:dyDescent="0.25">
      <c r="A194" s="31" t="s">
        <v>1</v>
      </c>
      <c r="B194" s="31" t="s">
        <v>3</v>
      </c>
      <c r="C194" s="31" t="s">
        <v>4</v>
      </c>
      <c r="D194" s="32" t="s">
        <v>6</v>
      </c>
      <c r="E194" s="32" t="s">
        <v>7</v>
      </c>
      <c r="F194" s="31" t="s">
        <v>8</v>
      </c>
      <c r="G194" s="31" t="s">
        <v>268</v>
      </c>
    </row>
    <row r="195" spans="1:9" x14ac:dyDescent="0.25">
      <c r="A195" s="33">
        <v>1</v>
      </c>
      <c r="B195" s="33" t="s">
        <v>125</v>
      </c>
      <c r="C195" s="33" t="s">
        <v>536</v>
      </c>
      <c r="D195" s="34">
        <v>8500</v>
      </c>
      <c r="E195" s="34" t="s">
        <v>520</v>
      </c>
      <c r="F195" s="33" t="s">
        <v>520</v>
      </c>
      <c r="G195" s="33" t="s">
        <v>275</v>
      </c>
    </row>
    <row r="196" spans="1:9" x14ac:dyDescent="0.25">
      <c r="D196" s="56"/>
      <c r="E196" s="56"/>
    </row>
    <row r="197" spans="1:9" x14ac:dyDescent="0.25">
      <c r="A197" s="284" t="s">
        <v>282</v>
      </c>
      <c r="B197" s="284"/>
      <c r="C197" s="284"/>
      <c r="D197" s="57"/>
      <c r="G197" s="29" t="s">
        <v>524</v>
      </c>
      <c r="H197" s="59" t="e">
        <f>SUM(I4,I7,I10,I14,I18,#REF!,I22,I26,I29,I33,I38,I56,#REF!,I59,I62,I73,I94,I110,I141,I157,I161,I165,I168,I169,I176,I187,I190,I193)</f>
        <v>#REF!</v>
      </c>
    </row>
    <row r="198" spans="1:9" ht="18" customHeight="1" x14ac:dyDescent="0.25">
      <c r="A198" s="284" t="s">
        <v>73</v>
      </c>
      <c r="B198" s="284"/>
      <c r="C198" s="53" t="e">
        <f>SUM(A6,A9,A13,A17,#REF!,A21,#REF!,A28,A32,A36,A55,#REF!,#REF!,A61,A72,A93,A109,A140,#REF!,A160,A164,A168,A192,A195)</f>
        <v>#REF!</v>
      </c>
    </row>
    <row r="199" spans="1:9" ht="26.25" customHeight="1" x14ac:dyDescent="0.25">
      <c r="A199" s="282" t="s">
        <v>283</v>
      </c>
      <c r="B199" s="282"/>
      <c r="C199" s="282"/>
    </row>
    <row r="200" spans="1:9" ht="31.5" customHeight="1" x14ac:dyDescent="0.25">
      <c r="A200" s="43" t="s">
        <v>266</v>
      </c>
      <c r="B200" s="43" t="s">
        <v>607</v>
      </c>
      <c r="C200" s="43" t="s">
        <v>16</v>
      </c>
      <c r="G200" s="52" t="s">
        <v>261</v>
      </c>
      <c r="H200" s="54" t="s">
        <v>262</v>
      </c>
    </row>
    <row r="201" spans="1:9" ht="31.5" x14ac:dyDescent="0.25">
      <c r="A201" s="49" t="s">
        <v>574</v>
      </c>
      <c r="B201" s="43" t="s">
        <v>579</v>
      </c>
      <c r="C201" s="43" t="s">
        <v>284</v>
      </c>
      <c r="G201" s="44" t="s">
        <v>38</v>
      </c>
      <c r="H201" s="44">
        <f>COUNTIF(A6:H195,"AMAROK")</f>
        <v>14</v>
      </c>
    </row>
    <row r="202" spans="1:9" x14ac:dyDescent="0.25">
      <c r="A202" s="282" t="s">
        <v>73</v>
      </c>
      <c r="B202" s="282"/>
      <c r="C202" s="43">
        <v>2</v>
      </c>
      <c r="G202" s="45" t="s">
        <v>263</v>
      </c>
      <c r="H202" s="45">
        <f>COUNTIF(A9:O189,"L200")</f>
        <v>3</v>
      </c>
    </row>
    <row r="203" spans="1:9" x14ac:dyDescent="0.25">
      <c r="A203" s="282" t="s">
        <v>285</v>
      </c>
      <c r="B203" s="282"/>
      <c r="C203" s="282"/>
      <c r="G203" s="45" t="s">
        <v>264</v>
      </c>
      <c r="H203" s="45">
        <f>COUNTIF(A6:H195,"ONIX")</f>
        <v>1</v>
      </c>
    </row>
    <row r="204" spans="1:9" x14ac:dyDescent="0.25">
      <c r="A204" s="43" t="s">
        <v>29</v>
      </c>
      <c r="B204" s="43" t="s">
        <v>34</v>
      </c>
      <c r="C204" s="43" t="s">
        <v>35</v>
      </c>
      <c r="G204" s="45" t="s">
        <v>45</v>
      </c>
      <c r="H204" s="45">
        <f>COUNTIF(A6:H195,"SAVEIRO")</f>
        <v>7</v>
      </c>
    </row>
    <row r="205" spans="1:9" x14ac:dyDescent="0.25">
      <c r="A205" s="43" t="s">
        <v>29</v>
      </c>
      <c r="B205" s="43" t="s">
        <v>31</v>
      </c>
      <c r="C205" s="43" t="s">
        <v>32</v>
      </c>
      <c r="G205" s="45" t="s">
        <v>30</v>
      </c>
      <c r="H205" s="45">
        <f>COUNTIF(A6:H195,"MOTO")</f>
        <v>44</v>
      </c>
    </row>
    <row r="206" spans="1:9" x14ac:dyDescent="0.25">
      <c r="A206" s="282" t="s">
        <v>73</v>
      </c>
      <c r="B206" s="282"/>
      <c r="C206" s="43">
        <v>2</v>
      </c>
      <c r="G206" s="45" t="s">
        <v>21</v>
      </c>
      <c r="H206" s="45">
        <f>COUNTIF(A6:M195,"GOL")</f>
        <v>43</v>
      </c>
    </row>
    <row r="207" spans="1:9" ht="29.25" customHeight="1" x14ac:dyDescent="0.25">
      <c r="A207" s="283" t="s">
        <v>286</v>
      </c>
      <c r="B207" s="283"/>
      <c r="C207" s="43"/>
      <c r="G207" s="45" t="s">
        <v>121</v>
      </c>
      <c r="H207" s="45">
        <f>COUNTIF(A6:O195,"SANDERO")</f>
        <v>0</v>
      </c>
    </row>
    <row r="208" spans="1:9" ht="18" customHeight="1" x14ac:dyDescent="0.25">
      <c r="A208" s="43"/>
      <c r="B208" s="49" t="s">
        <v>287</v>
      </c>
      <c r="C208" s="43">
        <v>4</v>
      </c>
      <c r="G208" s="45" t="s">
        <v>125</v>
      </c>
      <c r="H208" s="45">
        <f>COUNTIF(A6:H195,"S10")</f>
        <v>4</v>
      </c>
    </row>
    <row r="209" spans="1:8" x14ac:dyDescent="0.25">
      <c r="A209" s="60"/>
      <c r="B209" s="51" t="s">
        <v>288</v>
      </c>
      <c r="C209" s="51" t="e">
        <f>SUM(C198,C202,C206)</f>
        <v>#REF!</v>
      </c>
      <c r="G209" s="45" t="s">
        <v>56</v>
      </c>
      <c r="H209" s="45">
        <f>COUNTIF(A6:J189,"OROCH")</f>
        <v>13</v>
      </c>
    </row>
    <row r="210" spans="1:8" x14ac:dyDescent="0.25">
      <c r="G210" s="45" t="s">
        <v>24</v>
      </c>
      <c r="H210" s="45">
        <v>4</v>
      </c>
    </row>
    <row r="211" spans="1:8" x14ac:dyDescent="0.25">
      <c r="G211" s="45" t="s">
        <v>76</v>
      </c>
      <c r="H211" s="45">
        <v>0</v>
      </c>
    </row>
    <row r="212" spans="1:8" x14ac:dyDescent="0.25">
      <c r="G212" s="45" t="s">
        <v>574</v>
      </c>
      <c r="H212" s="45">
        <v>0</v>
      </c>
    </row>
    <row r="213" spans="1:8" x14ac:dyDescent="0.25">
      <c r="G213" s="45" t="s">
        <v>78</v>
      </c>
      <c r="H213" s="45">
        <f>COUNTIF(A19:N189,"VIRTUS")</f>
        <v>1</v>
      </c>
    </row>
    <row r="214" spans="1:8" x14ac:dyDescent="0.25">
      <c r="G214" s="45" t="s">
        <v>128</v>
      </c>
      <c r="H214" s="45">
        <v>1</v>
      </c>
    </row>
    <row r="215" spans="1:8" x14ac:dyDescent="0.25">
      <c r="G215" s="45" t="s">
        <v>15</v>
      </c>
      <c r="H215" s="45">
        <f>COUNTIF(A7:M195,"FORD/KA")</f>
        <v>1</v>
      </c>
    </row>
    <row r="216" spans="1:8" x14ac:dyDescent="0.25">
      <c r="G216" s="45" t="s">
        <v>266</v>
      </c>
      <c r="H216" s="45">
        <v>0</v>
      </c>
    </row>
    <row r="217" spans="1:8" x14ac:dyDescent="0.25">
      <c r="G217" s="45" t="s">
        <v>142</v>
      </c>
      <c r="H217" s="45">
        <f>COUNTIF(A6:H195,"STRADA")</f>
        <v>3</v>
      </c>
    </row>
    <row r="218" spans="1:8" x14ac:dyDescent="0.25">
      <c r="G218" s="45" t="s">
        <v>47</v>
      </c>
      <c r="H218" s="45">
        <f>COUNTIF(A9:O195,"FRONTIER")</f>
        <v>1</v>
      </c>
    </row>
    <row r="219" spans="1:8" x14ac:dyDescent="0.25">
      <c r="G219" s="46" t="s">
        <v>267</v>
      </c>
      <c r="H219" s="46">
        <f>SUM(H201:H218)</f>
        <v>140</v>
      </c>
    </row>
    <row r="222" spans="1:8" x14ac:dyDescent="0.25">
      <c r="G222" s="58"/>
    </row>
    <row r="223" spans="1:8" x14ac:dyDescent="0.25">
      <c r="G223" s="58"/>
    </row>
    <row r="224" spans="1:8" x14ac:dyDescent="0.25">
      <c r="G224" s="61"/>
    </row>
    <row r="226" spans="4:4" x14ac:dyDescent="0.25">
      <c r="D226" s="56"/>
    </row>
    <row r="227" spans="4:4" x14ac:dyDescent="0.25">
      <c r="D227" s="56"/>
    </row>
    <row r="228" spans="4:4" x14ac:dyDescent="0.25">
      <c r="D228" s="56"/>
    </row>
    <row r="229" spans="4:4" x14ac:dyDescent="0.25">
      <c r="D229" s="56"/>
    </row>
    <row r="230" spans="4:4" x14ac:dyDescent="0.25">
      <c r="D230" s="56"/>
    </row>
    <row r="277" spans="7:7" x14ac:dyDescent="0.25">
      <c r="G277" s="58"/>
    </row>
  </sheetData>
  <sortState ref="A143:A155">
    <sortCondition ref="A143"/>
  </sortState>
  <mergeCells count="34">
    <mergeCell ref="A176:G176"/>
    <mergeCell ref="A187:G187"/>
    <mergeCell ref="A190:G190"/>
    <mergeCell ref="A202:B202"/>
    <mergeCell ref="A203:C203"/>
    <mergeCell ref="A206:B206"/>
    <mergeCell ref="A207:B207"/>
    <mergeCell ref="A197:C197"/>
    <mergeCell ref="A198:B198"/>
    <mergeCell ref="A199:C199"/>
    <mergeCell ref="A161:G161"/>
    <mergeCell ref="A22:G22"/>
    <mergeCell ref="A26:G26"/>
    <mergeCell ref="A4:G4"/>
    <mergeCell ref="A7:G7"/>
    <mergeCell ref="A10:G10"/>
    <mergeCell ref="A14:G14"/>
    <mergeCell ref="A18:G18"/>
    <mergeCell ref="A165:G165"/>
    <mergeCell ref="A169:G169"/>
    <mergeCell ref="A193:G193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1:G141"/>
    <mergeCell ref="A157:G157"/>
    <mergeCell ref="A158:G158"/>
  </mergeCells>
  <conditionalFormatting sqref="A9 D112:D127 A112:A140">
    <cfRule type="cellIs" dxfId="34" priority="75" operator="equal">
      <formula>""</formula>
    </cfRule>
  </conditionalFormatting>
  <conditionalFormatting sqref="A16:A17">
    <cfRule type="cellIs" dxfId="33" priority="69" operator="equal">
      <formula>""</formula>
    </cfRule>
  </conditionalFormatting>
  <conditionalFormatting sqref="A20:A21 A61 F64:G72">
    <cfRule type="cellIs" dxfId="32" priority="65" operator="equal">
      <formula>""</formula>
    </cfRule>
  </conditionalFormatting>
  <conditionalFormatting sqref="A24:A25">
    <cfRule type="cellIs" dxfId="31" priority="61" operator="equal">
      <formula>""</formula>
    </cfRule>
  </conditionalFormatting>
  <conditionalFormatting sqref="A28 A31:A32">
    <cfRule type="cellIs" dxfId="30" priority="52" operator="equal">
      <formula>""</formula>
    </cfRule>
  </conditionalFormatting>
  <conditionalFormatting sqref="A195:A196">
    <cfRule type="cellIs" dxfId="29" priority="40" operator="equal">
      <formula>""</formula>
    </cfRule>
  </conditionalFormatting>
  <conditionalFormatting sqref="A198">
    <cfRule type="cellIs" dxfId="28" priority="147" operator="equal">
      <formula>""</formula>
    </cfRule>
  </conditionalFormatting>
  <conditionalFormatting sqref="A200:A202">
    <cfRule type="cellIs" dxfId="27" priority="152" operator="equal">
      <formula>""</formula>
    </cfRule>
  </conditionalFormatting>
  <conditionalFormatting sqref="A204:A206">
    <cfRule type="cellIs" dxfId="26" priority="148" operator="equal">
      <formula>""</formula>
    </cfRule>
  </conditionalFormatting>
  <conditionalFormatting sqref="A6:B6 D6:G6 D9:G9 F24:G24 D24:E25 A40:A55 A58 D58:G58 A64:A72 A75:A93 D75:D93 A96:A109 D129:D140 D143:D153 A143:A156 A171:A175 A177:A186 A188:A189 A191:A192">
    <cfRule type="cellIs" dxfId="25" priority="233" operator="equal">
      <formula>""</formula>
    </cfRule>
  </conditionalFormatting>
  <conditionalFormatting sqref="A13:B13">
    <cfRule type="cellIs" dxfId="24" priority="72" operator="equal">
      <formula>""</formula>
    </cfRule>
  </conditionalFormatting>
  <conditionalFormatting sqref="A36:B36">
    <cfRule type="cellIs" dxfId="23" priority="50" operator="equal">
      <formula>""</formula>
    </cfRule>
  </conditionalFormatting>
  <conditionalFormatting sqref="B17">
    <cfRule type="cellIs" dxfId="22" priority="70" operator="equal">
      <formula>""</formula>
    </cfRule>
  </conditionalFormatting>
  <conditionalFormatting sqref="B156">
    <cfRule type="cellIs" dxfId="21" priority="10" operator="equal">
      <formula>""</formula>
    </cfRule>
  </conditionalFormatting>
  <conditionalFormatting sqref="B195">
    <cfRule type="cellIs" dxfId="20" priority="41" operator="equal">
      <formula>""</formula>
    </cfRule>
  </conditionalFormatting>
  <conditionalFormatting sqref="D40:D42">
    <cfRule type="cellIs" dxfId="19" priority="51" operator="equal">
      <formula>""</formula>
    </cfRule>
  </conditionalFormatting>
  <conditionalFormatting sqref="D54:D55">
    <cfRule type="cellIs" dxfId="18" priority="12" operator="equal">
      <formula>""</formula>
    </cfRule>
  </conditionalFormatting>
  <conditionalFormatting sqref="D173">
    <cfRule type="cellIs" dxfId="17" priority="33" operator="equal">
      <formula>""</formula>
    </cfRule>
  </conditionalFormatting>
  <conditionalFormatting sqref="D13:G13">
    <cfRule type="cellIs" dxfId="16" priority="71" operator="equal">
      <formula>""</formula>
    </cfRule>
  </conditionalFormatting>
  <conditionalFormatting sqref="D16:G17">
    <cfRule type="cellIs" dxfId="15" priority="30" operator="equal">
      <formula>""</formula>
    </cfRule>
  </conditionalFormatting>
  <conditionalFormatting sqref="D20:G21">
    <cfRule type="cellIs" dxfId="14" priority="35" operator="equal">
      <formula>""</formula>
    </cfRule>
  </conditionalFormatting>
  <conditionalFormatting sqref="D28:G28">
    <cfRule type="cellIs" dxfId="13" priority="32" operator="equal">
      <formula>""</formula>
    </cfRule>
  </conditionalFormatting>
  <conditionalFormatting sqref="D31:G32">
    <cfRule type="cellIs" dxfId="12" priority="53" operator="equal">
      <formula>""</formula>
    </cfRule>
  </conditionalFormatting>
  <conditionalFormatting sqref="D36:G36">
    <cfRule type="cellIs" dxfId="11" priority="25" operator="equal">
      <formula>""</formula>
    </cfRule>
  </conditionalFormatting>
  <conditionalFormatting sqref="D61:G61 D128:F128">
    <cfRule type="cellIs" dxfId="10" priority="64" operator="equal">
      <formula>""</formula>
    </cfRule>
  </conditionalFormatting>
  <conditionalFormatting sqref="D156:G156">
    <cfRule type="cellIs" dxfId="9" priority="9" operator="equal">
      <formula>""</formula>
    </cfRule>
  </conditionalFormatting>
  <conditionalFormatting sqref="D195:G195">
    <cfRule type="cellIs" dxfId="8" priority="39" operator="equal">
      <formula>""</formula>
    </cfRule>
  </conditionalFormatting>
  <conditionalFormatting sqref="E34">
    <cfRule type="cellIs" dxfId="7" priority="1" operator="equal">
      <formula>""</formula>
    </cfRule>
  </conditionalFormatting>
  <conditionalFormatting sqref="E82:F82">
    <cfRule type="cellIs" dxfId="6" priority="36" operator="equal">
      <formula>""</formula>
    </cfRule>
  </conditionalFormatting>
  <conditionalFormatting sqref="E144:F146">
    <cfRule type="cellIs" dxfId="5" priority="38" operator="equal">
      <formula>""</formula>
    </cfRule>
  </conditionalFormatting>
  <conditionalFormatting sqref="F40:F41">
    <cfRule type="cellIs" dxfId="4" priority="47" operator="equal">
      <formula>""</formula>
    </cfRule>
  </conditionalFormatting>
  <conditionalFormatting sqref="F154:G154">
    <cfRule type="cellIs" dxfId="3" priority="18" operator="equal">
      <formula>""</formula>
    </cfRule>
  </conditionalFormatting>
  <conditionalFormatting sqref="G25">
    <cfRule type="cellIs" dxfId="2" priority="63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84" zoomScale="90" zoomScaleNormal="90" workbookViewId="0">
      <selection activeCell="G213" sqref="G213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5" t="s">
        <v>289</v>
      </c>
      <c r="B1" s="285"/>
      <c r="C1" s="285"/>
      <c r="D1" s="285"/>
      <c r="E1" s="285"/>
      <c r="F1" s="285"/>
      <c r="G1" s="285"/>
      <c r="H1" s="47" t="s">
        <v>290</v>
      </c>
      <c r="I1" s="144" t="s">
        <v>603</v>
      </c>
    </row>
    <row r="2" spans="1:9" ht="23.25" customHeight="1" x14ac:dyDescent="0.25">
      <c r="A2" s="142">
        <v>1</v>
      </c>
      <c r="B2" s="183" t="s">
        <v>291</v>
      </c>
      <c r="C2" s="185" t="s">
        <v>4</v>
      </c>
      <c r="D2" s="183" t="s">
        <v>292</v>
      </c>
      <c r="E2" s="184" t="s">
        <v>293</v>
      </c>
      <c r="F2" s="183" t="s">
        <v>5</v>
      </c>
      <c r="G2" s="183" t="s">
        <v>294</v>
      </c>
      <c r="H2" s="1"/>
    </row>
    <row r="3" spans="1:9" ht="18.75" x14ac:dyDescent="0.25">
      <c r="A3" s="142">
        <v>2</v>
      </c>
      <c r="B3" s="185" t="s">
        <v>56</v>
      </c>
      <c r="C3" s="185" t="s">
        <v>295</v>
      </c>
      <c r="D3" s="186">
        <v>44569</v>
      </c>
      <c r="E3" s="187" t="s">
        <v>296</v>
      </c>
      <c r="F3" s="185" t="s">
        <v>61</v>
      </c>
      <c r="G3" s="185" t="s">
        <v>297</v>
      </c>
      <c r="H3" s="1"/>
    </row>
    <row r="4" spans="1:9" ht="18.75" x14ac:dyDescent="0.25">
      <c r="A4" s="142">
        <v>3</v>
      </c>
      <c r="B4" s="185" t="s">
        <v>21</v>
      </c>
      <c r="C4" s="185" t="s">
        <v>298</v>
      </c>
      <c r="D4" s="186">
        <v>44576</v>
      </c>
      <c r="E4" s="187" t="s">
        <v>296</v>
      </c>
      <c r="F4" s="185" t="s">
        <v>299</v>
      </c>
      <c r="G4" s="185" t="s">
        <v>300</v>
      </c>
      <c r="H4" s="1"/>
    </row>
    <row r="5" spans="1:9" ht="18.75" x14ac:dyDescent="0.25">
      <c r="A5" s="142">
        <v>4</v>
      </c>
      <c r="B5" s="185" t="s">
        <v>301</v>
      </c>
      <c r="C5" s="185" t="s">
        <v>302</v>
      </c>
      <c r="D5" s="186">
        <v>44581</v>
      </c>
      <c r="E5" s="187" t="s">
        <v>303</v>
      </c>
      <c r="F5" s="185" t="s">
        <v>26</v>
      </c>
      <c r="G5" s="185" t="s">
        <v>304</v>
      </c>
      <c r="H5" s="1"/>
    </row>
    <row r="6" spans="1:9" ht="18.75" x14ac:dyDescent="0.25">
      <c r="A6" s="142">
        <v>5</v>
      </c>
      <c r="B6" s="185" t="s">
        <v>21</v>
      </c>
      <c r="C6" s="185" t="s">
        <v>151</v>
      </c>
      <c r="D6" s="186">
        <v>44582</v>
      </c>
      <c r="E6" s="187" t="s">
        <v>305</v>
      </c>
      <c r="F6" s="185" t="s">
        <v>306</v>
      </c>
      <c r="G6" s="185" t="s">
        <v>307</v>
      </c>
      <c r="H6" s="1"/>
    </row>
    <row r="7" spans="1:9" ht="18.75" x14ac:dyDescent="0.25">
      <c r="A7" s="142">
        <v>6</v>
      </c>
      <c r="B7" s="185" t="s">
        <v>21</v>
      </c>
      <c r="C7" s="185" t="s">
        <v>308</v>
      </c>
      <c r="D7" s="186">
        <v>44583</v>
      </c>
      <c r="E7" s="187" t="s">
        <v>274</v>
      </c>
      <c r="F7" s="185" t="s">
        <v>309</v>
      </c>
      <c r="G7" s="185" t="s">
        <v>310</v>
      </c>
      <c r="H7" s="1"/>
    </row>
    <row r="8" spans="1:9" ht="18.75" x14ac:dyDescent="0.25">
      <c r="A8" s="142">
        <v>7</v>
      </c>
      <c r="B8" s="185" t="s">
        <v>24</v>
      </c>
      <c r="C8" s="185" t="s">
        <v>311</v>
      </c>
      <c r="D8" s="186">
        <v>44579</v>
      </c>
      <c r="E8" s="187" t="s">
        <v>305</v>
      </c>
      <c r="F8" s="185" t="s">
        <v>65</v>
      </c>
      <c r="G8" s="185" t="s">
        <v>312</v>
      </c>
      <c r="H8" s="1"/>
    </row>
    <row r="9" spans="1:9" ht="18.75" x14ac:dyDescent="0.25">
      <c r="A9" s="142">
        <v>8</v>
      </c>
      <c r="B9" s="185" t="s">
        <v>21</v>
      </c>
      <c r="C9" s="185" t="s">
        <v>313</v>
      </c>
      <c r="D9" s="186">
        <v>44569</v>
      </c>
      <c r="E9" s="187" t="s">
        <v>274</v>
      </c>
      <c r="F9" s="185" t="s">
        <v>97</v>
      </c>
      <c r="G9" s="185" t="s">
        <v>314</v>
      </c>
      <c r="H9" s="1"/>
    </row>
    <row r="10" spans="1:9" ht="18.75" x14ac:dyDescent="0.25">
      <c r="A10" s="142">
        <v>9</v>
      </c>
      <c r="B10" s="185" t="s">
        <v>21</v>
      </c>
      <c r="C10" s="188" t="s">
        <v>85</v>
      </c>
      <c r="D10" s="186">
        <v>44574</v>
      </c>
      <c r="E10" s="187" t="s">
        <v>315</v>
      </c>
      <c r="F10" s="185" t="s">
        <v>316</v>
      </c>
      <c r="G10" s="185" t="s">
        <v>317</v>
      </c>
      <c r="H10" s="1"/>
    </row>
    <row r="11" spans="1:9" ht="18.75" x14ac:dyDescent="0.25">
      <c r="A11" s="142">
        <v>10</v>
      </c>
      <c r="B11" s="185" t="s">
        <v>21</v>
      </c>
      <c r="C11" s="185" t="s">
        <v>318</v>
      </c>
      <c r="D11" s="186">
        <v>44078</v>
      </c>
      <c r="E11" s="187" t="s">
        <v>275</v>
      </c>
      <c r="F11" s="185" t="s">
        <v>90</v>
      </c>
      <c r="G11" s="185" t="s">
        <v>319</v>
      </c>
      <c r="H11" s="1"/>
    </row>
    <row r="12" spans="1:9" ht="18.75" x14ac:dyDescent="0.25">
      <c r="A12" s="142">
        <v>11</v>
      </c>
      <c r="B12" s="185" t="s">
        <v>45</v>
      </c>
      <c r="C12" s="185" t="s">
        <v>320</v>
      </c>
      <c r="D12" s="186">
        <v>44564</v>
      </c>
      <c r="E12" s="187" t="s">
        <v>270</v>
      </c>
      <c r="F12" s="185" t="s">
        <v>49</v>
      </c>
      <c r="G12" s="185" t="s">
        <v>321</v>
      </c>
      <c r="H12" s="1"/>
    </row>
    <row r="13" spans="1:9" ht="18.75" x14ac:dyDescent="0.25">
      <c r="A13" s="142">
        <v>12</v>
      </c>
      <c r="B13" s="185" t="s">
        <v>45</v>
      </c>
      <c r="C13" s="185" t="s">
        <v>46</v>
      </c>
      <c r="D13" s="186">
        <v>44568</v>
      </c>
      <c r="E13" s="187" t="s">
        <v>270</v>
      </c>
      <c r="F13" s="185" t="s">
        <v>40</v>
      </c>
      <c r="G13" s="185" t="s">
        <v>322</v>
      </c>
      <c r="H13" s="1"/>
    </row>
    <row r="14" spans="1:9" ht="18.75" x14ac:dyDescent="0.25">
      <c r="A14" s="142">
        <v>13</v>
      </c>
      <c r="B14" s="185" t="s">
        <v>56</v>
      </c>
      <c r="C14" s="185" t="s">
        <v>96</v>
      </c>
      <c r="D14" s="186">
        <v>44568</v>
      </c>
      <c r="E14" s="187" t="s">
        <v>274</v>
      </c>
      <c r="F14" s="185" t="s">
        <v>97</v>
      </c>
      <c r="G14" s="185" t="s">
        <v>323</v>
      </c>
      <c r="H14" s="1"/>
    </row>
    <row r="15" spans="1:9" ht="18.75" x14ac:dyDescent="0.25">
      <c r="A15" s="142">
        <v>14</v>
      </c>
      <c r="B15" s="185" t="s">
        <v>38</v>
      </c>
      <c r="C15" s="185" t="s">
        <v>324</v>
      </c>
      <c r="D15" s="186">
        <v>44581</v>
      </c>
      <c r="E15" s="187" t="s">
        <v>325</v>
      </c>
      <c r="F15" s="185" t="s">
        <v>32</v>
      </c>
      <c r="G15" s="185" t="s">
        <v>326</v>
      </c>
      <c r="H15" s="1"/>
    </row>
    <row r="16" spans="1:9" ht="18.75" x14ac:dyDescent="0.25">
      <c r="A16" s="142">
        <v>15</v>
      </c>
      <c r="B16" s="185" t="s">
        <v>21</v>
      </c>
      <c r="C16" s="185" t="s">
        <v>327</v>
      </c>
      <c r="D16" s="186">
        <v>44565</v>
      </c>
      <c r="E16" s="187" t="s">
        <v>270</v>
      </c>
      <c r="F16" s="185" t="s">
        <v>328</v>
      </c>
      <c r="G16" s="185" t="s">
        <v>329</v>
      </c>
      <c r="H16" s="1"/>
    </row>
    <row r="17" spans="1:11" ht="18.75" x14ac:dyDescent="0.25">
      <c r="A17" s="142">
        <v>16</v>
      </c>
      <c r="B17" s="185" t="s">
        <v>330</v>
      </c>
      <c r="C17" s="185" t="s">
        <v>331</v>
      </c>
      <c r="D17" s="186">
        <v>44580</v>
      </c>
      <c r="E17" s="187" t="s">
        <v>279</v>
      </c>
      <c r="F17" s="185" t="s">
        <v>332</v>
      </c>
      <c r="G17" s="185" t="s">
        <v>333</v>
      </c>
      <c r="H17" s="1"/>
    </row>
    <row r="18" spans="1:11" ht="18.75" x14ac:dyDescent="0.25">
      <c r="A18" s="142">
        <v>17</v>
      </c>
      <c r="B18" s="185" t="s">
        <v>45</v>
      </c>
      <c r="C18" s="185" t="s">
        <v>334</v>
      </c>
      <c r="D18" s="186">
        <v>44585</v>
      </c>
      <c r="E18" s="187" t="s">
        <v>276</v>
      </c>
      <c r="F18" s="185" t="s">
        <v>335</v>
      </c>
      <c r="G18" s="189" t="s">
        <v>336</v>
      </c>
      <c r="H18" s="1">
        <v>1</v>
      </c>
    </row>
    <row r="19" spans="1:11" ht="18.75" x14ac:dyDescent="0.25">
      <c r="A19" s="142">
        <v>18</v>
      </c>
      <c r="B19" s="185" t="s">
        <v>21</v>
      </c>
      <c r="C19" s="185" t="s">
        <v>327</v>
      </c>
      <c r="D19" s="186">
        <v>44579</v>
      </c>
      <c r="E19" s="187" t="s">
        <v>270</v>
      </c>
      <c r="F19" s="185" t="s">
        <v>328</v>
      </c>
      <c r="G19" s="190" t="s">
        <v>337</v>
      </c>
      <c r="H19" s="1"/>
    </row>
    <row r="20" spans="1:11" ht="18.75" x14ac:dyDescent="0.25">
      <c r="A20" s="142">
        <v>19</v>
      </c>
      <c r="B20" s="185" t="s">
        <v>45</v>
      </c>
      <c r="C20" s="185" t="s">
        <v>338</v>
      </c>
      <c r="D20" s="186">
        <v>44587</v>
      </c>
      <c r="E20" s="187" t="s">
        <v>276</v>
      </c>
      <c r="F20" s="185" t="s">
        <v>339</v>
      </c>
      <c r="G20" s="185" t="s">
        <v>340</v>
      </c>
      <c r="H20" s="1"/>
      <c r="K20" s="2"/>
    </row>
    <row r="21" spans="1:11" ht="18.75" x14ac:dyDescent="0.25">
      <c r="A21" s="142">
        <v>20</v>
      </c>
      <c r="B21" s="185" t="s">
        <v>21</v>
      </c>
      <c r="C21" s="185" t="s">
        <v>341</v>
      </c>
      <c r="D21" s="186">
        <v>44925</v>
      </c>
      <c r="E21" s="187" t="s">
        <v>279</v>
      </c>
      <c r="F21" s="185" t="s">
        <v>35</v>
      </c>
      <c r="G21" s="185" t="s">
        <v>342</v>
      </c>
      <c r="H21" s="1"/>
    </row>
    <row r="22" spans="1:11" ht="18.75" x14ac:dyDescent="0.25">
      <c r="A22" s="142">
        <v>21</v>
      </c>
      <c r="B22" s="185" t="s">
        <v>21</v>
      </c>
      <c r="C22" s="185" t="s">
        <v>341</v>
      </c>
      <c r="D22" s="186">
        <v>44588</v>
      </c>
      <c r="E22" s="187" t="s">
        <v>279</v>
      </c>
      <c r="F22" s="185" t="s">
        <v>35</v>
      </c>
      <c r="G22" s="190" t="s">
        <v>297</v>
      </c>
      <c r="H22" s="1"/>
    </row>
    <row r="23" spans="1:11" ht="18.75" x14ac:dyDescent="0.25">
      <c r="A23" s="142">
        <v>22</v>
      </c>
      <c r="B23" s="185" t="s">
        <v>21</v>
      </c>
      <c r="C23" s="185" t="s">
        <v>82</v>
      </c>
      <c r="D23" s="186">
        <v>44588</v>
      </c>
      <c r="E23" s="187" t="s">
        <v>279</v>
      </c>
      <c r="F23" s="185" t="s">
        <v>35</v>
      </c>
      <c r="G23" s="185" t="s">
        <v>343</v>
      </c>
      <c r="H23" s="1"/>
    </row>
    <row r="24" spans="1:11" ht="37.5" x14ac:dyDescent="0.25">
      <c r="A24" s="142">
        <v>23</v>
      </c>
      <c r="B24" s="185" t="s">
        <v>45</v>
      </c>
      <c r="C24" s="185" t="s">
        <v>119</v>
      </c>
      <c r="D24" s="186">
        <v>44589</v>
      </c>
      <c r="E24" s="187" t="s">
        <v>276</v>
      </c>
      <c r="F24" s="185" t="s">
        <v>158</v>
      </c>
      <c r="G24" s="187" t="s">
        <v>344</v>
      </c>
      <c r="H24" s="1"/>
    </row>
    <row r="25" spans="1:11" ht="18.75" x14ac:dyDescent="0.25">
      <c r="A25" s="142">
        <v>24</v>
      </c>
      <c r="B25" s="185" t="s">
        <v>330</v>
      </c>
      <c r="C25" s="185" t="s">
        <v>331</v>
      </c>
      <c r="D25" s="186">
        <v>44592</v>
      </c>
      <c r="E25" s="187" t="s">
        <v>279</v>
      </c>
      <c r="F25" s="185" t="s">
        <v>332</v>
      </c>
      <c r="G25" s="187" t="s">
        <v>345</v>
      </c>
      <c r="H25" s="1"/>
    </row>
    <row r="26" spans="1:11" ht="18.75" x14ac:dyDescent="0.25">
      <c r="A26" s="142">
        <v>25</v>
      </c>
      <c r="B26" s="185" t="s">
        <v>45</v>
      </c>
      <c r="C26" s="185" t="s">
        <v>210</v>
      </c>
      <c r="D26" s="186">
        <v>44592</v>
      </c>
      <c r="E26" s="187" t="s">
        <v>600</v>
      </c>
      <c r="F26" s="185" t="s">
        <v>346</v>
      </c>
      <c r="G26" s="185" t="s">
        <v>347</v>
      </c>
      <c r="H26" s="1"/>
    </row>
    <row r="27" spans="1:11" ht="21.75" customHeight="1" x14ac:dyDescent="0.25">
      <c r="A27" s="142">
        <v>26</v>
      </c>
      <c r="B27" s="185" t="s">
        <v>45</v>
      </c>
      <c r="C27" s="185" t="s">
        <v>338</v>
      </c>
      <c r="D27" s="186">
        <v>44592</v>
      </c>
      <c r="E27" s="187" t="s">
        <v>276</v>
      </c>
      <c r="F27" s="185" t="s">
        <v>339</v>
      </c>
      <c r="G27" s="191" t="s">
        <v>348</v>
      </c>
      <c r="H27" s="1"/>
    </row>
    <row r="28" spans="1:11" ht="18.75" x14ac:dyDescent="0.25">
      <c r="A28" s="142">
        <v>27</v>
      </c>
      <c r="B28" s="185" t="s">
        <v>349</v>
      </c>
      <c r="C28" s="185" t="s">
        <v>350</v>
      </c>
      <c r="D28" s="186">
        <v>44592</v>
      </c>
      <c r="E28" s="187" t="s">
        <v>279</v>
      </c>
      <c r="F28" s="185" t="s">
        <v>35</v>
      </c>
      <c r="G28" s="185" t="s">
        <v>351</v>
      </c>
      <c r="H28" s="1"/>
    </row>
    <row r="29" spans="1:11" ht="18.75" x14ac:dyDescent="0.25">
      <c r="A29" s="142">
        <v>28</v>
      </c>
      <c r="B29" s="185" t="s">
        <v>45</v>
      </c>
      <c r="C29" s="185" t="s">
        <v>352</v>
      </c>
      <c r="D29" s="186">
        <v>44592</v>
      </c>
      <c r="E29" s="187" t="s">
        <v>275</v>
      </c>
      <c r="F29" s="185" t="s">
        <v>155</v>
      </c>
      <c r="G29" s="187" t="s">
        <v>353</v>
      </c>
      <c r="H29" s="1"/>
    </row>
    <row r="30" spans="1:11" ht="18.75" x14ac:dyDescent="0.25">
      <c r="A30" s="142">
        <v>29</v>
      </c>
      <c r="B30" s="185" t="s">
        <v>330</v>
      </c>
      <c r="C30" s="185" t="s">
        <v>354</v>
      </c>
      <c r="D30" s="186">
        <v>44592</v>
      </c>
      <c r="E30" s="187" t="s">
        <v>275</v>
      </c>
      <c r="F30" s="185" t="s">
        <v>90</v>
      </c>
      <c r="G30" s="185" t="s">
        <v>355</v>
      </c>
      <c r="H30" s="1"/>
    </row>
    <row r="31" spans="1:11" ht="18.75" x14ac:dyDescent="0.25">
      <c r="A31" s="142">
        <v>30</v>
      </c>
      <c r="B31" s="185" t="s">
        <v>21</v>
      </c>
      <c r="C31" s="185" t="s">
        <v>356</v>
      </c>
      <c r="D31" s="186">
        <v>44589</v>
      </c>
      <c r="E31" s="187" t="s">
        <v>303</v>
      </c>
      <c r="F31" s="185" t="s">
        <v>65</v>
      </c>
      <c r="G31" s="185" t="s">
        <v>357</v>
      </c>
      <c r="H31" s="1"/>
    </row>
    <row r="32" spans="1:11" ht="18.75" x14ac:dyDescent="0.25">
      <c r="A32" s="142">
        <v>31</v>
      </c>
      <c r="B32" s="185" t="s">
        <v>358</v>
      </c>
      <c r="C32" s="185" t="s">
        <v>359</v>
      </c>
      <c r="D32" s="186">
        <v>44595</v>
      </c>
      <c r="E32" s="187" t="s">
        <v>276</v>
      </c>
      <c r="F32" s="185" t="s">
        <v>339</v>
      </c>
      <c r="G32" s="185" t="s">
        <v>360</v>
      </c>
      <c r="H32" s="1"/>
    </row>
    <row r="33" spans="1:8" ht="18.75" x14ac:dyDescent="0.25">
      <c r="A33" s="142">
        <v>32</v>
      </c>
      <c r="B33" s="185" t="s">
        <v>361</v>
      </c>
      <c r="C33" s="185" t="s">
        <v>362</v>
      </c>
      <c r="D33" s="186">
        <v>44595</v>
      </c>
      <c r="E33" s="187" t="s">
        <v>303</v>
      </c>
      <c r="F33" s="185" t="s">
        <v>158</v>
      </c>
      <c r="G33" s="189" t="s">
        <v>336</v>
      </c>
      <c r="H33" s="1">
        <v>2</v>
      </c>
    </row>
    <row r="34" spans="1:8" ht="18.75" x14ac:dyDescent="0.25">
      <c r="A34" s="142">
        <v>33</v>
      </c>
      <c r="B34" s="185" t="s">
        <v>45</v>
      </c>
      <c r="C34" s="185" t="s">
        <v>363</v>
      </c>
      <c r="D34" s="186">
        <v>44596</v>
      </c>
      <c r="E34" s="187" t="s">
        <v>276</v>
      </c>
      <c r="F34" s="185" t="s">
        <v>364</v>
      </c>
      <c r="G34" s="189" t="s">
        <v>336</v>
      </c>
      <c r="H34" s="1">
        <v>3</v>
      </c>
    </row>
    <row r="35" spans="1:8" ht="18.75" x14ac:dyDescent="0.25">
      <c r="A35" s="142">
        <v>34</v>
      </c>
      <c r="B35" s="185" t="s">
        <v>121</v>
      </c>
      <c r="C35" s="185" t="s">
        <v>365</v>
      </c>
      <c r="D35" s="186">
        <v>44596</v>
      </c>
      <c r="E35" s="187" t="s">
        <v>276</v>
      </c>
      <c r="F35" s="185" t="s">
        <v>366</v>
      </c>
      <c r="G35" s="189" t="s">
        <v>336</v>
      </c>
      <c r="H35" s="1">
        <v>4</v>
      </c>
    </row>
    <row r="36" spans="1:8" ht="18.75" x14ac:dyDescent="0.25">
      <c r="A36" s="142">
        <v>35</v>
      </c>
      <c r="B36" s="185" t="s">
        <v>15</v>
      </c>
      <c r="C36" s="185" t="s">
        <v>367</v>
      </c>
      <c r="D36" s="186">
        <v>44599</v>
      </c>
      <c r="E36" s="187" t="s">
        <v>281</v>
      </c>
      <c r="F36" s="185" t="s">
        <v>368</v>
      </c>
      <c r="G36" s="189" t="s">
        <v>336</v>
      </c>
      <c r="H36" s="1">
        <v>5</v>
      </c>
    </row>
    <row r="37" spans="1:8" ht="18.75" x14ac:dyDescent="0.25">
      <c r="A37" s="142">
        <v>36</v>
      </c>
      <c r="B37" s="185" t="s">
        <v>21</v>
      </c>
      <c r="C37" s="185" t="s">
        <v>369</v>
      </c>
      <c r="D37" s="186">
        <v>44599</v>
      </c>
      <c r="E37" s="187" t="s">
        <v>281</v>
      </c>
      <c r="F37" s="185" t="s">
        <v>368</v>
      </c>
      <c r="G37" s="189" t="s">
        <v>336</v>
      </c>
      <c r="H37" s="1">
        <v>6</v>
      </c>
    </row>
    <row r="38" spans="1:8" ht="18.75" x14ac:dyDescent="0.25">
      <c r="A38" s="142">
        <v>37</v>
      </c>
      <c r="B38" s="185" t="s">
        <v>370</v>
      </c>
      <c r="C38" s="185" t="s">
        <v>371</v>
      </c>
      <c r="D38" s="185" t="s">
        <v>372</v>
      </c>
      <c r="E38" s="187" t="s">
        <v>275</v>
      </c>
      <c r="F38" s="185" t="s">
        <v>373</v>
      </c>
      <c r="G38" s="189" t="s">
        <v>336</v>
      </c>
      <c r="H38" s="1">
        <v>7</v>
      </c>
    </row>
    <row r="39" spans="1:8" ht="18.75" x14ac:dyDescent="0.25">
      <c r="A39" s="142">
        <v>38</v>
      </c>
      <c r="B39" s="185" t="s">
        <v>21</v>
      </c>
      <c r="C39" s="185" t="s">
        <v>374</v>
      </c>
      <c r="D39" s="186">
        <v>44599</v>
      </c>
      <c r="E39" s="187" t="s">
        <v>276</v>
      </c>
      <c r="F39" s="185" t="s">
        <v>32</v>
      </c>
      <c r="G39" s="189" t="s">
        <v>336</v>
      </c>
      <c r="H39" s="1">
        <v>8</v>
      </c>
    </row>
    <row r="40" spans="1:8" ht="18.75" x14ac:dyDescent="0.25">
      <c r="A40" s="142">
        <v>39</v>
      </c>
      <c r="B40" s="185" t="s">
        <v>76</v>
      </c>
      <c r="C40" s="185" t="s">
        <v>375</v>
      </c>
      <c r="D40" s="186">
        <v>44600</v>
      </c>
      <c r="E40" s="187" t="s">
        <v>279</v>
      </c>
      <c r="F40" s="185" t="s">
        <v>72</v>
      </c>
      <c r="G40" s="185" t="s">
        <v>376</v>
      </c>
      <c r="H40" s="1"/>
    </row>
    <row r="41" spans="1:8" ht="18.75" x14ac:dyDescent="0.25">
      <c r="A41" s="142">
        <v>40</v>
      </c>
      <c r="B41" s="185" t="s">
        <v>349</v>
      </c>
      <c r="C41" s="185" t="s">
        <v>377</v>
      </c>
      <c r="D41" s="186">
        <v>44602</v>
      </c>
      <c r="E41" s="187" t="s">
        <v>303</v>
      </c>
      <c r="F41" s="185" t="s">
        <v>65</v>
      </c>
      <c r="G41" s="185" t="s">
        <v>378</v>
      </c>
      <c r="H41" s="1"/>
    </row>
    <row r="42" spans="1:8" ht="18.75" x14ac:dyDescent="0.25">
      <c r="A42" s="142">
        <v>41</v>
      </c>
      <c r="B42" s="185" t="s">
        <v>56</v>
      </c>
      <c r="C42" s="185" t="s">
        <v>379</v>
      </c>
      <c r="D42" s="186">
        <v>44603</v>
      </c>
      <c r="E42" s="187" t="s">
        <v>274</v>
      </c>
      <c r="F42" s="185" t="s">
        <v>65</v>
      </c>
      <c r="G42" s="189" t="s">
        <v>336</v>
      </c>
      <c r="H42" s="1">
        <v>9</v>
      </c>
    </row>
    <row r="43" spans="1:8" ht="18.75" x14ac:dyDescent="0.25">
      <c r="A43" s="142">
        <v>42</v>
      </c>
      <c r="B43" s="185" t="s">
        <v>21</v>
      </c>
      <c r="C43" s="185" t="s">
        <v>380</v>
      </c>
      <c r="D43" s="186">
        <v>44606</v>
      </c>
      <c r="E43" s="187" t="s">
        <v>279</v>
      </c>
      <c r="F43" s="185" t="s">
        <v>40</v>
      </c>
      <c r="G43" s="189" t="s">
        <v>336</v>
      </c>
      <c r="H43" s="1">
        <v>10</v>
      </c>
    </row>
    <row r="44" spans="1:8" ht="18.75" x14ac:dyDescent="0.25">
      <c r="A44" s="142">
        <v>43</v>
      </c>
      <c r="B44" s="185" t="s">
        <v>349</v>
      </c>
      <c r="C44" s="185" t="s">
        <v>381</v>
      </c>
      <c r="D44" s="186">
        <v>44608</v>
      </c>
      <c r="E44" s="187" t="s">
        <v>270</v>
      </c>
      <c r="F44" s="185" t="s">
        <v>65</v>
      </c>
      <c r="G44" s="189" t="s">
        <v>336</v>
      </c>
      <c r="H44" s="1">
        <v>11</v>
      </c>
    </row>
    <row r="45" spans="1:8" ht="18.75" x14ac:dyDescent="0.25">
      <c r="A45" s="142">
        <v>44</v>
      </c>
      <c r="B45" s="185" t="s">
        <v>21</v>
      </c>
      <c r="C45" s="185" t="s">
        <v>356</v>
      </c>
      <c r="D45" s="186">
        <v>44608</v>
      </c>
      <c r="E45" s="187" t="s">
        <v>277</v>
      </c>
      <c r="F45" s="185" t="s">
        <v>65</v>
      </c>
      <c r="G45" s="189" t="s">
        <v>336</v>
      </c>
      <c r="H45" s="1">
        <v>12</v>
      </c>
    </row>
    <row r="46" spans="1:8" ht="18.75" x14ac:dyDescent="0.25">
      <c r="A46" s="142">
        <v>45</v>
      </c>
      <c r="B46" s="185" t="s">
        <v>21</v>
      </c>
      <c r="C46" s="185" t="s">
        <v>382</v>
      </c>
      <c r="D46" s="186">
        <v>44606</v>
      </c>
      <c r="E46" s="187" t="s">
        <v>279</v>
      </c>
      <c r="F46" s="185" t="s">
        <v>278</v>
      </c>
      <c r="G46" s="189" t="s">
        <v>336</v>
      </c>
      <c r="H46" s="1">
        <v>13</v>
      </c>
    </row>
    <row r="47" spans="1:8" ht="18.75" x14ac:dyDescent="0.25">
      <c r="A47" s="142">
        <v>46</v>
      </c>
      <c r="B47" s="185" t="s">
        <v>349</v>
      </c>
      <c r="C47" s="185" t="s">
        <v>350</v>
      </c>
      <c r="D47" s="186">
        <v>44606</v>
      </c>
      <c r="E47" s="187" t="s">
        <v>279</v>
      </c>
      <c r="F47" s="185" t="s">
        <v>383</v>
      </c>
      <c r="G47" s="189" t="s">
        <v>336</v>
      </c>
      <c r="H47" s="1">
        <v>14</v>
      </c>
    </row>
    <row r="48" spans="1:8" ht="18.75" x14ac:dyDescent="0.25">
      <c r="A48" s="142">
        <v>47</v>
      </c>
      <c r="B48" s="185" t="s">
        <v>384</v>
      </c>
      <c r="C48" s="185" t="s">
        <v>385</v>
      </c>
      <c r="D48" s="186">
        <v>44607</v>
      </c>
      <c r="E48" s="187" t="s">
        <v>386</v>
      </c>
      <c r="F48" s="185" t="s">
        <v>186</v>
      </c>
      <c r="G48" s="187" t="s">
        <v>387</v>
      </c>
      <c r="H48" s="1"/>
    </row>
    <row r="49" spans="1:8" ht="18.75" x14ac:dyDescent="0.25">
      <c r="A49" s="142">
        <v>48</v>
      </c>
      <c r="B49" s="185" t="s">
        <v>330</v>
      </c>
      <c r="C49" s="185" t="s">
        <v>388</v>
      </c>
      <c r="D49" s="186">
        <v>44608</v>
      </c>
      <c r="E49" s="187" t="s">
        <v>281</v>
      </c>
      <c r="F49" s="185" t="s">
        <v>175</v>
      </c>
      <c r="G49" s="189" t="s">
        <v>336</v>
      </c>
      <c r="H49" s="1">
        <v>15</v>
      </c>
    </row>
    <row r="50" spans="1:8" ht="18.75" x14ac:dyDescent="0.25">
      <c r="A50" s="142">
        <v>49</v>
      </c>
      <c r="B50" s="185" t="s">
        <v>56</v>
      </c>
      <c r="C50" s="185" t="s">
        <v>389</v>
      </c>
      <c r="D50" s="186">
        <v>44609</v>
      </c>
      <c r="E50" s="187" t="s">
        <v>279</v>
      </c>
      <c r="F50" s="185" t="s">
        <v>62</v>
      </c>
      <c r="G50" s="189" t="s">
        <v>336</v>
      </c>
      <c r="H50" s="1">
        <v>16</v>
      </c>
    </row>
    <row r="51" spans="1:8" ht="18.75" x14ac:dyDescent="0.25">
      <c r="A51" s="142">
        <v>50</v>
      </c>
      <c r="B51" s="185" t="s">
        <v>330</v>
      </c>
      <c r="C51" s="185" t="s">
        <v>390</v>
      </c>
      <c r="D51" s="186">
        <v>44613</v>
      </c>
      <c r="E51" s="187" t="s">
        <v>277</v>
      </c>
      <c r="F51" s="185" t="s">
        <v>49</v>
      </c>
      <c r="G51" s="189" t="s">
        <v>336</v>
      </c>
      <c r="H51" s="1">
        <v>17</v>
      </c>
    </row>
    <row r="52" spans="1:8" ht="18.75" x14ac:dyDescent="0.25">
      <c r="A52" s="142">
        <v>51</v>
      </c>
      <c r="B52" s="185" t="s">
        <v>349</v>
      </c>
      <c r="C52" s="185" t="s">
        <v>391</v>
      </c>
      <c r="D52" s="186">
        <v>44615</v>
      </c>
      <c r="E52" s="187" t="s">
        <v>276</v>
      </c>
      <c r="F52" s="185" t="s">
        <v>86</v>
      </c>
      <c r="G52" s="190" t="s">
        <v>392</v>
      </c>
      <c r="H52" s="1"/>
    </row>
    <row r="53" spans="1:8" ht="18.75" x14ac:dyDescent="0.25">
      <c r="A53" s="142">
        <v>52</v>
      </c>
      <c r="B53" s="185" t="s">
        <v>301</v>
      </c>
      <c r="C53" s="185" t="s">
        <v>393</v>
      </c>
      <c r="D53" s="186">
        <v>44635</v>
      </c>
      <c r="E53" s="187" t="s">
        <v>275</v>
      </c>
      <c r="F53" s="185" t="s">
        <v>35</v>
      </c>
      <c r="G53" s="185" t="s">
        <v>394</v>
      </c>
      <c r="H53" s="1"/>
    </row>
    <row r="54" spans="1:8" ht="18.75" x14ac:dyDescent="0.25">
      <c r="A54" s="142">
        <v>53</v>
      </c>
      <c r="B54" s="185" t="s">
        <v>21</v>
      </c>
      <c r="C54" s="185" t="s">
        <v>395</v>
      </c>
      <c r="D54" s="186">
        <v>44634</v>
      </c>
      <c r="E54" s="187" t="s">
        <v>396</v>
      </c>
      <c r="F54" s="185" t="s">
        <v>397</v>
      </c>
      <c r="G54" s="185" t="s">
        <v>398</v>
      </c>
      <c r="H54" s="1"/>
    </row>
    <row r="55" spans="1:8" ht="18.75" x14ac:dyDescent="0.25">
      <c r="A55" s="142">
        <v>54</v>
      </c>
      <c r="B55" s="185" t="s">
        <v>21</v>
      </c>
      <c r="C55" s="185" t="s">
        <v>204</v>
      </c>
      <c r="D55" s="186">
        <v>44630</v>
      </c>
      <c r="E55" s="187" t="s">
        <v>275</v>
      </c>
      <c r="F55" s="185" t="s">
        <v>90</v>
      </c>
      <c r="G55" s="185" t="s">
        <v>399</v>
      </c>
      <c r="H55" s="1"/>
    </row>
    <row r="56" spans="1:8" ht="18.75" x14ac:dyDescent="0.25">
      <c r="A56" s="142">
        <v>55</v>
      </c>
      <c r="B56" s="185" t="s">
        <v>21</v>
      </c>
      <c r="C56" s="185" t="s">
        <v>400</v>
      </c>
      <c r="D56" s="186">
        <v>44635</v>
      </c>
      <c r="E56" s="187" t="s">
        <v>274</v>
      </c>
      <c r="F56" s="185" t="s">
        <v>170</v>
      </c>
      <c r="G56" s="185" t="s">
        <v>401</v>
      </c>
      <c r="H56" s="1"/>
    </row>
    <row r="57" spans="1:8" ht="18.75" x14ac:dyDescent="0.25">
      <c r="A57" s="142">
        <v>56</v>
      </c>
      <c r="B57" s="185" t="s">
        <v>301</v>
      </c>
      <c r="C57" s="185" t="s">
        <v>393</v>
      </c>
      <c r="D57" s="186">
        <v>44643</v>
      </c>
      <c r="E57" s="187" t="s">
        <v>275</v>
      </c>
      <c r="F57" s="185" t="s">
        <v>35</v>
      </c>
      <c r="G57" s="185" t="s">
        <v>402</v>
      </c>
      <c r="H57" s="1"/>
    </row>
    <row r="58" spans="1:8" ht="18.75" x14ac:dyDescent="0.25">
      <c r="A58" s="142">
        <v>57</v>
      </c>
      <c r="B58" s="185" t="s">
        <v>349</v>
      </c>
      <c r="C58" s="185" t="s">
        <v>403</v>
      </c>
      <c r="D58" s="186">
        <v>44645</v>
      </c>
      <c r="E58" s="187" t="s">
        <v>279</v>
      </c>
      <c r="F58" s="185" t="s">
        <v>404</v>
      </c>
      <c r="G58" s="185" t="s">
        <v>405</v>
      </c>
      <c r="H58" s="1"/>
    </row>
    <row r="59" spans="1:8" ht="18.75" x14ac:dyDescent="0.25">
      <c r="A59" s="142">
        <v>58</v>
      </c>
      <c r="B59" s="185" t="s">
        <v>76</v>
      </c>
      <c r="C59" s="185" t="s">
        <v>406</v>
      </c>
      <c r="D59" s="186">
        <v>44650</v>
      </c>
      <c r="E59" s="187" t="s">
        <v>279</v>
      </c>
      <c r="F59" s="185" t="s">
        <v>332</v>
      </c>
      <c r="G59" s="185" t="s">
        <v>407</v>
      </c>
      <c r="H59" s="1"/>
    </row>
    <row r="60" spans="1:8" ht="18.75" x14ac:dyDescent="0.25">
      <c r="A60" s="142">
        <v>59</v>
      </c>
      <c r="B60" s="185" t="s">
        <v>30</v>
      </c>
      <c r="C60" s="185" t="s">
        <v>408</v>
      </c>
      <c r="D60" s="186">
        <v>44657</v>
      </c>
      <c r="E60" s="187" t="s">
        <v>409</v>
      </c>
      <c r="F60" s="185" t="s">
        <v>410</v>
      </c>
      <c r="G60" s="189" t="s">
        <v>336</v>
      </c>
      <c r="H60" s="1">
        <v>18</v>
      </c>
    </row>
    <row r="61" spans="1:8" ht="18.75" x14ac:dyDescent="0.25">
      <c r="A61" s="142">
        <v>60</v>
      </c>
      <c r="B61" s="185" t="s">
        <v>30</v>
      </c>
      <c r="C61" s="185" t="s">
        <v>411</v>
      </c>
      <c r="D61" s="186">
        <v>44657</v>
      </c>
      <c r="E61" s="187" t="s">
        <v>409</v>
      </c>
      <c r="F61" s="185" t="s">
        <v>410</v>
      </c>
      <c r="G61" s="189" t="s">
        <v>336</v>
      </c>
      <c r="H61" s="1">
        <v>19</v>
      </c>
    </row>
    <row r="62" spans="1:8" ht="18.75" x14ac:dyDescent="0.25">
      <c r="A62" s="142">
        <v>61</v>
      </c>
      <c r="B62" s="185" t="s">
        <v>30</v>
      </c>
      <c r="C62" s="185" t="s">
        <v>408</v>
      </c>
      <c r="D62" s="186">
        <v>44659</v>
      </c>
      <c r="E62" s="187" t="s">
        <v>409</v>
      </c>
      <c r="F62" s="185" t="s">
        <v>412</v>
      </c>
      <c r="G62" s="192" t="s">
        <v>413</v>
      </c>
      <c r="H62" s="1"/>
    </row>
    <row r="63" spans="1:8" ht="18.75" x14ac:dyDescent="0.25">
      <c r="A63" s="142">
        <v>62</v>
      </c>
      <c r="B63" s="185" t="s">
        <v>21</v>
      </c>
      <c r="C63" s="185" t="s">
        <v>327</v>
      </c>
      <c r="D63" s="186">
        <v>44664</v>
      </c>
      <c r="E63" s="187" t="s">
        <v>414</v>
      </c>
      <c r="F63" s="185" t="s">
        <v>72</v>
      </c>
      <c r="G63" s="185" t="s">
        <v>415</v>
      </c>
      <c r="H63" s="1"/>
    </row>
    <row r="64" spans="1:8" ht="18.75" x14ac:dyDescent="0.25">
      <c r="A64" s="142">
        <v>63</v>
      </c>
      <c r="B64" s="185" t="s">
        <v>21</v>
      </c>
      <c r="C64" s="185" t="s">
        <v>271</v>
      </c>
      <c r="D64" s="186">
        <v>44700</v>
      </c>
      <c r="E64" s="187" t="s">
        <v>414</v>
      </c>
      <c r="F64" s="185" t="s">
        <v>278</v>
      </c>
      <c r="G64" s="185" t="s">
        <v>416</v>
      </c>
      <c r="H64" s="1"/>
    </row>
    <row r="65" spans="1:8" ht="18.75" x14ac:dyDescent="0.25">
      <c r="A65" s="142">
        <v>64</v>
      </c>
      <c r="B65" s="185" t="s">
        <v>21</v>
      </c>
      <c r="C65" s="185" t="s">
        <v>417</v>
      </c>
      <c r="D65" s="186">
        <v>44700</v>
      </c>
      <c r="E65" s="187" t="s">
        <v>279</v>
      </c>
      <c r="F65" s="185" t="s">
        <v>40</v>
      </c>
      <c r="G65" s="185" t="s">
        <v>418</v>
      </c>
      <c r="H65" s="1"/>
    </row>
    <row r="66" spans="1:8" ht="18.75" x14ac:dyDescent="0.25">
      <c r="A66" s="142">
        <v>65</v>
      </c>
      <c r="B66" s="185" t="s">
        <v>330</v>
      </c>
      <c r="C66" s="185" t="s">
        <v>400</v>
      </c>
      <c r="D66" s="186">
        <v>44700</v>
      </c>
      <c r="E66" s="187" t="s">
        <v>274</v>
      </c>
      <c r="F66" s="185" t="s">
        <v>170</v>
      </c>
      <c r="G66" s="185" t="s">
        <v>419</v>
      </c>
      <c r="H66" s="1"/>
    </row>
    <row r="67" spans="1:8" ht="18.75" x14ac:dyDescent="0.25">
      <c r="A67" s="142">
        <v>66</v>
      </c>
      <c r="B67" s="185" t="s">
        <v>330</v>
      </c>
      <c r="C67" s="185" t="s">
        <v>122</v>
      </c>
      <c r="D67" s="186">
        <v>44701</v>
      </c>
      <c r="E67" s="187" t="s">
        <v>281</v>
      </c>
      <c r="F67" s="185" t="s">
        <v>86</v>
      </c>
      <c r="G67" s="187" t="s">
        <v>420</v>
      </c>
      <c r="H67" s="1"/>
    </row>
    <row r="68" spans="1:8" ht="18.75" x14ac:dyDescent="0.25">
      <c r="A68" s="142">
        <v>67</v>
      </c>
      <c r="B68" s="185" t="s">
        <v>330</v>
      </c>
      <c r="C68" s="185" t="s">
        <v>421</v>
      </c>
      <c r="D68" s="186">
        <v>44712</v>
      </c>
      <c r="E68" s="187" t="s">
        <v>277</v>
      </c>
      <c r="F68" s="185" t="s">
        <v>86</v>
      </c>
      <c r="G68" s="185" t="s">
        <v>422</v>
      </c>
      <c r="H68" s="1"/>
    </row>
    <row r="69" spans="1:8" ht="18.75" x14ac:dyDescent="0.25">
      <c r="A69" s="142">
        <v>68</v>
      </c>
      <c r="B69" s="185" t="s">
        <v>330</v>
      </c>
      <c r="C69" s="185" t="s">
        <v>423</v>
      </c>
      <c r="D69" s="186">
        <v>44712</v>
      </c>
      <c r="E69" s="187" t="s">
        <v>281</v>
      </c>
      <c r="F69" s="185" t="s">
        <v>62</v>
      </c>
      <c r="G69" s="189" t="s">
        <v>336</v>
      </c>
      <c r="H69" s="1">
        <v>20</v>
      </c>
    </row>
    <row r="70" spans="1:8" ht="18.75" x14ac:dyDescent="0.25">
      <c r="A70" s="142">
        <v>69</v>
      </c>
      <c r="B70" s="185" t="s">
        <v>30</v>
      </c>
      <c r="C70" s="185" t="s">
        <v>424</v>
      </c>
      <c r="D70" s="186">
        <v>44721</v>
      </c>
      <c r="E70" s="187" t="s">
        <v>409</v>
      </c>
      <c r="F70" s="185" t="s">
        <v>90</v>
      </c>
      <c r="G70" s="189" t="s">
        <v>336</v>
      </c>
      <c r="H70" s="1">
        <v>21</v>
      </c>
    </row>
    <row r="71" spans="1:8" ht="18.75" x14ac:dyDescent="0.25">
      <c r="A71" s="142">
        <v>70</v>
      </c>
      <c r="B71" s="185" t="s">
        <v>330</v>
      </c>
      <c r="C71" s="185" t="s">
        <v>425</v>
      </c>
      <c r="D71" s="186">
        <v>44732</v>
      </c>
      <c r="E71" s="187" t="s">
        <v>409</v>
      </c>
      <c r="F71" s="185" t="s">
        <v>35</v>
      </c>
      <c r="G71" s="185" t="s">
        <v>426</v>
      </c>
      <c r="H71" s="1"/>
    </row>
    <row r="72" spans="1:8" ht="18.75" x14ac:dyDescent="0.25">
      <c r="A72" s="142">
        <v>71</v>
      </c>
      <c r="B72" s="185" t="s">
        <v>349</v>
      </c>
      <c r="C72" s="185" t="s">
        <v>403</v>
      </c>
      <c r="D72" s="186">
        <v>44747</v>
      </c>
      <c r="E72" s="187" t="s">
        <v>279</v>
      </c>
      <c r="F72" s="185" t="s">
        <v>86</v>
      </c>
      <c r="G72" s="185" t="s">
        <v>427</v>
      </c>
      <c r="H72" s="1"/>
    </row>
    <row r="73" spans="1:8" ht="18.75" x14ac:dyDescent="0.25">
      <c r="A73" s="142">
        <v>72</v>
      </c>
      <c r="B73" s="185" t="s">
        <v>301</v>
      </c>
      <c r="C73" s="185" t="s">
        <v>126</v>
      </c>
      <c r="D73" s="186">
        <v>44746</v>
      </c>
      <c r="E73" s="187" t="s">
        <v>276</v>
      </c>
      <c r="F73" s="185" t="s">
        <v>127</v>
      </c>
      <c r="G73" s="185" t="s">
        <v>428</v>
      </c>
      <c r="H73" s="1"/>
    </row>
    <row r="74" spans="1:8" ht="18.75" x14ac:dyDescent="0.25">
      <c r="A74" s="142">
        <v>73</v>
      </c>
      <c r="B74" s="185" t="s">
        <v>266</v>
      </c>
      <c r="C74" s="185" t="s">
        <v>429</v>
      </c>
      <c r="D74" s="186">
        <v>44749</v>
      </c>
      <c r="E74" s="187" t="s">
        <v>275</v>
      </c>
      <c r="F74" s="185" t="s">
        <v>86</v>
      </c>
      <c r="G74" s="185" t="s">
        <v>430</v>
      </c>
      <c r="H74" s="1"/>
    </row>
    <row r="75" spans="1:8" ht="18.75" x14ac:dyDescent="0.25">
      <c r="A75" s="142">
        <v>74</v>
      </c>
      <c r="B75" s="185" t="s">
        <v>330</v>
      </c>
      <c r="C75" s="185" t="s">
        <v>431</v>
      </c>
      <c r="D75" s="186">
        <v>44747</v>
      </c>
      <c r="E75" s="187" t="s">
        <v>275</v>
      </c>
      <c r="F75" s="185" t="s">
        <v>432</v>
      </c>
      <c r="G75" s="185" t="s">
        <v>433</v>
      </c>
      <c r="H75" s="1"/>
    </row>
    <row r="76" spans="1:8" ht="18.75" x14ac:dyDescent="0.25">
      <c r="A76" s="142">
        <v>75</v>
      </c>
      <c r="B76" s="185" t="s">
        <v>330</v>
      </c>
      <c r="C76" s="185" t="s">
        <v>198</v>
      </c>
      <c r="D76" s="186">
        <v>44754</v>
      </c>
      <c r="E76" s="187" t="s">
        <v>275</v>
      </c>
      <c r="F76" s="185" t="s">
        <v>49</v>
      </c>
      <c r="G76" s="193" t="s">
        <v>434</v>
      </c>
      <c r="H76" s="1"/>
    </row>
    <row r="77" spans="1:8" ht="18.75" x14ac:dyDescent="0.25">
      <c r="A77" s="142">
        <v>76</v>
      </c>
      <c r="B77" s="185" t="s">
        <v>330</v>
      </c>
      <c r="C77" s="185" t="s">
        <v>200</v>
      </c>
      <c r="D77" s="186">
        <v>44754</v>
      </c>
      <c r="E77" s="187" t="s">
        <v>275</v>
      </c>
      <c r="F77" s="185" t="s">
        <v>65</v>
      </c>
      <c r="G77" s="193" t="s">
        <v>435</v>
      </c>
      <c r="H77" s="1"/>
    </row>
    <row r="78" spans="1:8" ht="18.75" x14ac:dyDescent="0.25">
      <c r="A78" s="142">
        <v>77</v>
      </c>
      <c r="B78" s="185" t="s">
        <v>330</v>
      </c>
      <c r="C78" s="185" t="s">
        <v>196</v>
      </c>
      <c r="D78" s="186">
        <v>44754</v>
      </c>
      <c r="E78" s="187" t="s">
        <v>275</v>
      </c>
      <c r="F78" s="185" t="s">
        <v>35</v>
      </c>
      <c r="G78" s="193" t="s">
        <v>436</v>
      </c>
      <c r="H78" s="1"/>
    </row>
    <row r="79" spans="1:8" ht="18.75" x14ac:dyDescent="0.25">
      <c r="A79" s="142">
        <v>78</v>
      </c>
      <c r="B79" s="185" t="s">
        <v>330</v>
      </c>
      <c r="C79" s="185" t="s">
        <v>81</v>
      </c>
      <c r="D79" s="186">
        <v>44755</v>
      </c>
      <c r="E79" s="187" t="s">
        <v>279</v>
      </c>
      <c r="F79" s="185" t="s">
        <v>65</v>
      </c>
      <c r="G79" s="193" t="s">
        <v>437</v>
      </c>
      <c r="H79" s="1"/>
    </row>
    <row r="80" spans="1:8" ht="18.75" x14ac:dyDescent="0.25">
      <c r="A80" s="142">
        <v>79</v>
      </c>
      <c r="B80" s="185" t="s">
        <v>330</v>
      </c>
      <c r="C80" s="185" t="s">
        <v>438</v>
      </c>
      <c r="D80" s="186">
        <v>44755</v>
      </c>
      <c r="E80" s="187" t="s">
        <v>279</v>
      </c>
      <c r="F80" s="185" t="s">
        <v>65</v>
      </c>
      <c r="G80" s="189" t="s">
        <v>336</v>
      </c>
      <c r="H80" s="1">
        <v>22</v>
      </c>
    </row>
    <row r="81" spans="1:8" ht="18.75" x14ac:dyDescent="0.25">
      <c r="A81" s="142">
        <v>80</v>
      </c>
      <c r="B81" s="185" t="s">
        <v>30</v>
      </c>
      <c r="C81" s="185" t="s">
        <v>439</v>
      </c>
      <c r="D81" s="186">
        <v>44755</v>
      </c>
      <c r="E81" s="187" t="s">
        <v>409</v>
      </c>
      <c r="F81" s="185" t="s">
        <v>65</v>
      </c>
      <c r="G81" s="189" t="s">
        <v>336</v>
      </c>
      <c r="H81" s="1">
        <v>23</v>
      </c>
    </row>
    <row r="82" spans="1:8" ht="18.75" x14ac:dyDescent="0.25">
      <c r="A82" s="142">
        <v>81</v>
      </c>
      <c r="B82" s="185" t="s">
        <v>30</v>
      </c>
      <c r="C82" s="185" t="s">
        <v>440</v>
      </c>
      <c r="D82" s="186">
        <v>44755</v>
      </c>
      <c r="E82" s="187" t="s">
        <v>275</v>
      </c>
      <c r="F82" s="185" t="s">
        <v>65</v>
      </c>
      <c r="G82" s="193" t="s">
        <v>441</v>
      </c>
      <c r="H82" s="1"/>
    </row>
    <row r="83" spans="1:8" ht="18.75" x14ac:dyDescent="0.25">
      <c r="A83" s="142">
        <v>82</v>
      </c>
      <c r="B83" s="185" t="s">
        <v>21</v>
      </c>
      <c r="C83" s="185" t="s">
        <v>417</v>
      </c>
      <c r="D83" s="186">
        <v>44755</v>
      </c>
      <c r="E83" s="187" t="s">
        <v>279</v>
      </c>
      <c r="F83" s="185" t="s">
        <v>278</v>
      </c>
      <c r="G83" s="189" t="s">
        <v>336</v>
      </c>
      <c r="H83" s="1">
        <v>24</v>
      </c>
    </row>
    <row r="84" spans="1:8" ht="18.75" x14ac:dyDescent="0.25">
      <c r="A84" s="142">
        <v>83</v>
      </c>
      <c r="B84" s="185" t="s">
        <v>30</v>
      </c>
      <c r="C84" s="185" t="s">
        <v>408</v>
      </c>
      <c r="D84" s="186">
        <v>44755</v>
      </c>
      <c r="E84" s="187" t="s">
        <v>442</v>
      </c>
      <c r="F84" s="185" t="s">
        <v>65</v>
      </c>
      <c r="G84" s="189" t="s">
        <v>336</v>
      </c>
      <c r="H84" s="1">
        <v>25</v>
      </c>
    </row>
    <row r="85" spans="1:8" ht="18.75" x14ac:dyDescent="0.25">
      <c r="A85" s="142">
        <v>84</v>
      </c>
      <c r="B85" s="185" t="s">
        <v>21</v>
      </c>
      <c r="C85" s="185" t="s">
        <v>443</v>
      </c>
      <c r="D85" s="186">
        <v>44755</v>
      </c>
      <c r="E85" s="187" t="s">
        <v>279</v>
      </c>
      <c r="F85" s="185" t="s">
        <v>183</v>
      </c>
      <c r="G85" s="189" t="s">
        <v>336</v>
      </c>
      <c r="H85" s="1">
        <v>26</v>
      </c>
    </row>
    <row r="86" spans="1:8" ht="18.75" x14ac:dyDescent="0.25">
      <c r="A86" s="142">
        <v>85</v>
      </c>
      <c r="B86" s="185" t="s">
        <v>21</v>
      </c>
      <c r="C86" s="185" t="s">
        <v>444</v>
      </c>
      <c r="D86" s="186">
        <v>44756</v>
      </c>
      <c r="E86" s="187" t="s">
        <v>275</v>
      </c>
      <c r="F86" s="185" t="s">
        <v>90</v>
      </c>
      <c r="G86" s="185" t="s">
        <v>445</v>
      </c>
      <c r="H86" s="1"/>
    </row>
    <row r="87" spans="1:8" ht="18.75" x14ac:dyDescent="0.25">
      <c r="A87" s="142">
        <v>86</v>
      </c>
      <c r="B87" s="185" t="s">
        <v>21</v>
      </c>
      <c r="C87" s="185" t="s">
        <v>308</v>
      </c>
      <c r="D87" s="186">
        <v>44761</v>
      </c>
      <c r="E87" s="187" t="s">
        <v>274</v>
      </c>
      <c r="F87" s="185" t="s">
        <v>49</v>
      </c>
      <c r="G87" s="189" t="s">
        <v>336</v>
      </c>
      <c r="H87" s="1">
        <v>27</v>
      </c>
    </row>
    <row r="88" spans="1:8" ht="18.75" x14ac:dyDescent="0.25">
      <c r="A88" s="142">
        <v>87</v>
      </c>
      <c r="B88" s="185" t="s">
        <v>21</v>
      </c>
      <c r="C88" s="185" t="s">
        <v>446</v>
      </c>
      <c r="D88" s="186">
        <v>44762</v>
      </c>
      <c r="E88" s="187" t="s">
        <v>270</v>
      </c>
      <c r="F88" s="185" t="s">
        <v>40</v>
      </c>
      <c r="G88" s="189" t="s">
        <v>336</v>
      </c>
      <c r="H88" s="1">
        <v>28</v>
      </c>
    </row>
    <row r="89" spans="1:8" ht="18.75" x14ac:dyDescent="0.25">
      <c r="A89" s="142">
        <v>88</v>
      </c>
      <c r="B89" s="185" t="s">
        <v>30</v>
      </c>
      <c r="C89" s="185" t="s">
        <v>447</v>
      </c>
      <c r="D89" s="186">
        <v>44762</v>
      </c>
      <c r="E89" s="187" t="s">
        <v>409</v>
      </c>
      <c r="F89" s="185" t="s">
        <v>40</v>
      </c>
      <c r="G89" s="189" t="s">
        <v>336</v>
      </c>
      <c r="H89" s="1">
        <v>29</v>
      </c>
    </row>
    <row r="90" spans="1:8" ht="18.75" x14ac:dyDescent="0.25">
      <c r="A90" s="142">
        <v>89</v>
      </c>
      <c r="B90" s="185" t="s">
        <v>21</v>
      </c>
      <c r="C90" s="185" t="s">
        <v>448</v>
      </c>
      <c r="D90" s="186">
        <v>44763</v>
      </c>
      <c r="E90" s="187" t="s">
        <v>276</v>
      </c>
      <c r="F90" s="185" t="s">
        <v>32</v>
      </c>
      <c r="G90" s="189" t="s">
        <v>336</v>
      </c>
      <c r="H90" s="1">
        <v>30</v>
      </c>
    </row>
    <row r="91" spans="1:8" ht="18.75" x14ac:dyDescent="0.25">
      <c r="A91" s="142">
        <v>90</v>
      </c>
      <c r="B91" s="185" t="s">
        <v>45</v>
      </c>
      <c r="C91" s="185" t="s">
        <v>449</v>
      </c>
      <c r="D91" s="186">
        <v>44763</v>
      </c>
      <c r="E91" s="187" t="s">
        <v>276</v>
      </c>
      <c r="F91" s="185" t="s">
        <v>90</v>
      </c>
      <c r="G91" s="189" t="s">
        <v>336</v>
      </c>
      <c r="H91" s="1">
        <v>31</v>
      </c>
    </row>
    <row r="92" spans="1:8" ht="37.5" x14ac:dyDescent="0.25">
      <c r="A92" s="142">
        <v>91</v>
      </c>
      <c r="B92" s="185" t="s">
        <v>121</v>
      </c>
      <c r="C92" s="185" t="s">
        <v>450</v>
      </c>
      <c r="D92" s="186">
        <v>44764</v>
      </c>
      <c r="E92" s="187" t="s">
        <v>451</v>
      </c>
      <c r="F92" s="185" t="s">
        <v>90</v>
      </c>
      <c r="G92" s="189" t="s">
        <v>336</v>
      </c>
      <c r="H92" s="1">
        <v>32</v>
      </c>
    </row>
    <row r="93" spans="1:8" ht="18.75" x14ac:dyDescent="0.25">
      <c r="A93" s="142">
        <v>92</v>
      </c>
      <c r="B93" s="194" t="s">
        <v>30</v>
      </c>
      <c r="C93" s="185" t="s">
        <v>452</v>
      </c>
      <c r="D93" s="186">
        <v>44768</v>
      </c>
      <c r="E93" s="187" t="s">
        <v>409</v>
      </c>
      <c r="F93" s="185" t="s">
        <v>90</v>
      </c>
      <c r="G93" s="189" t="s">
        <v>336</v>
      </c>
      <c r="H93" s="1">
        <v>33</v>
      </c>
    </row>
    <row r="94" spans="1:8" ht="18.75" x14ac:dyDescent="0.25">
      <c r="A94" s="142">
        <v>93</v>
      </c>
      <c r="B94" s="185" t="s">
        <v>21</v>
      </c>
      <c r="C94" s="185" t="s">
        <v>453</v>
      </c>
      <c r="D94" s="186">
        <v>44769</v>
      </c>
      <c r="E94" s="187" t="s">
        <v>303</v>
      </c>
      <c r="F94" s="185" t="s">
        <v>65</v>
      </c>
      <c r="G94" s="189" t="s">
        <v>336</v>
      </c>
      <c r="H94" s="1">
        <v>34</v>
      </c>
    </row>
    <row r="95" spans="1:8" ht="18.75" x14ac:dyDescent="0.25">
      <c r="A95" s="142">
        <v>94</v>
      </c>
      <c r="B95" s="185" t="s">
        <v>21</v>
      </c>
      <c r="C95" s="185" t="s">
        <v>88</v>
      </c>
      <c r="D95" s="186">
        <v>44756</v>
      </c>
      <c r="E95" s="187" t="s">
        <v>279</v>
      </c>
      <c r="F95" s="185" t="s">
        <v>32</v>
      </c>
      <c r="G95" s="187" t="s">
        <v>454</v>
      </c>
      <c r="H95" s="1"/>
    </row>
    <row r="96" spans="1:8" ht="18.75" x14ac:dyDescent="0.25">
      <c r="A96" s="142">
        <v>95</v>
      </c>
      <c r="B96" s="185" t="s">
        <v>21</v>
      </c>
      <c r="C96" s="185" t="s">
        <v>455</v>
      </c>
      <c r="D96" s="186">
        <v>44763</v>
      </c>
      <c r="E96" s="187" t="s">
        <v>270</v>
      </c>
      <c r="F96" s="185" t="s">
        <v>40</v>
      </c>
      <c r="G96" s="189" t="s">
        <v>336</v>
      </c>
      <c r="H96" s="1">
        <v>35</v>
      </c>
    </row>
    <row r="97" spans="1:8" ht="18.75" x14ac:dyDescent="0.25">
      <c r="A97" s="142">
        <v>96</v>
      </c>
      <c r="B97" s="185" t="s">
        <v>76</v>
      </c>
      <c r="C97" s="185" t="s">
        <v>406</v>
      </c>
      <c r="D97" s="186">
        <v>44771</v>
      </c>
      <c r="E97" s="187" t="s">
        <v>279</v>
      </c>
      <c r="F97" s="185" t="s">
        <v>456</v>
      </c>
      <c r="G97" s="189" t="s">
        <v>336</v>
      </c>
      <c r="H97" s="1">
        <v>36</v>
      </c>
    </row>
    <row r="98" spans="1:8" ht="18.75" x14ac:dyDescent="0.25">
      <c r="A98" s="142">
        <v>97</v>
      </c>
      <c r="B98" s="185" t="s">
        <v>128</v>
      </c>
      <c r="C98" s="185" t="s">
        <v>129</v>
      </c>
      <c r="D98" s="186">
        <v>44768</v>
      </c>
      <c r="E98" s="187" t="s">
        <v>276</v>
      </c>
      <c r="F98" s="185" t="s">
        <v>456</v>
      </c>
      <c r="G98" s="185" t="s">
        <v>457</v>
      </c>
      <c r="H98" s="1"/>
    </row>
    <row r="99" spans="1:8" ht="18.75" x14ac:dyDescent="0.25">
      <c r="A99" s="142">
        <v>98</v>
      </c>
      <c r="B99" s="185" t="s">
        <v>45</v>
      </c>
      <c r="C99" s="185" t="s">
        <v>458</v>
      </c>
      <c r="D99" s="186">
        <v>44774</v>
      </c>
      <c r="E99" s="187" t="s">
        <v>275</v>
      </c>
      <c r="F99" s="185" t="s">
        <v>459</v>
      </c>
      <c r="G99" s="189" t="s">
        <v>336</v>
      </c>
      <c r="H99" s="1">
        <v>37</v>
      </c>
    </row>
    <row r="100" spans="1:8" ht="18.75" x14ac:dyDescent="0.25">
      <c r="A100" s="142">
        <v>99</v>
      </c>
      <c r="B100" s="185" t="s">
        <v>125</v>
      </c>
      <c r="C100" s="185" t="s">
        <v>460</v>
      </c>
      <c r="D100" s="186">
        <v>44775</v>
      </c>
      <c r="E100" s="187" t="s">
        <v>325</v>
      </c>
      <c r="F100" s="185" t="s">
        <v>32</v>
      </c>
      <c r="G100" s="185" t="s">
        <v>461</v>
      </c>
      <c r="H100" s="1"/>
    </row>
    <row r="101" spans="1:8" ht="18.75" x14ac:dyDescent="0.25">
      <c r="A101" s="142">
        <v>100</v>
      </c>
      <c r="B101" s="185" t="s">
        <v>125</v>
      </c>
      <c r="C101" s="185" t="s">
        <v>460</v>
      </c>
      <c r="D101" s="186">
        <v>44775</v>
      </c>
      <c r="E101" s="187" t="s">
        <v>325</v>
      </c>
      <c r="F101" s="185" t="s">
        <v>32</v>
      </c>
      <c r="G101" s="189" t="s">
        <v>462</v>
      </c>
      <c r="H101" s="1">
        <v>38</v>
      </c>
    </row>
    <row r="102" spans="1:8" ht="18.75" x14ac:dyDescent="0.25">
      <c r="A102" s="142">
        <v>101</v>
      </c>
      <c r="B102" s="185" t="s">
        <v>38</v>
      </c>
      <c r="C102" s="185" t="s">
        <v>131</v>
      </c>
      <c r="D102" s="186">
        <v>44785</v>
      </c>
      <c r="E102" s="187" t="s">
        <v>276</v>
      </c>
      <c r="F102" s="185" t="s">
        <v>65</v>
      </c>
      <c r="G102" s="185" t="s">
        <v>463</v>
      </c>
      <c r="H102" s="1"/>
    </row>
    <row r="103" spans="1:8" ht="18.75" x14ac:dyDescent="0.25">
      <c r="A103" s="142">
        <v>102</v>
      </c>
      <c r="B103" s="185" t="s">
        <v>125</v>
      </c>
      <c r="C103" s="185" t="s">
        <v>464</v>
      </c>
      <c r="D103" s="186">
        <v>44790</v>
      </c>
      <c r="E103" s="187" t="s">
        <v>279</v>
      </c>
      <c r="F103" s="185" t="s">
        <v>65</v>
      </c>
      <c r="G103" s="189" t="s">
        <v>462</v>
      </c>
      <c r="H103" s="1">
        <v>39</v>
      </c>
    </row>
    <row r="104" spans="1:8" ht="18.75" x14ac:dyDescent="0.25">
      <c r="A104" s="142">
        <v>103</v>
      </c>
      <c r="B104" s="185" t="s">
        <v>30</v>
      </c>
      <c r="C104" s="185" t="s">
        <v>440</v>
      </c>
      <c r="D104" s="186">
        <v>44795</v>
      </c>
      <c r="E104" s="187" t="s">
        <v>275</v>
      </c>
      <c r="F104" s="185" t="s">
        <v>65</v>
      </c>
      <c r="G104" s="185" t="s">
        <v>465</v>
      </c>
      <c r="H104" s="1"/>
    </row>
    <row r="105" spans="1:8" ht="18.75" x14ac:dyDescent="0.25">
      <c r="A105" s="142">
        <v>104</v>
      </c>
      <c r="B105" s="185" t="s">
        <v>38</v>
      </c>
      <c r="C105" s="185" t="s">
        <v>466</v>
      </c>
      <c r="D105" s="186">
        <v>44800</v>
      </c>
      <c r="E105" s="187" t="s">
        <v>276</v>
      </c>
      <c r="F105" s="185" t="s">
        <v>32</v>
      </c>
      <c r="G105" s="187" t="s">
        <v>467</v>
      </c>
      <c r="H105" s="1"/>
    </row>
    <row r="106" spans="1:8" ht="18.75" x14ac:dyDescent="0.25">
      <c r="A106" s="142">
        <v>105</v>
      </c>
      <c r="B106" s="185" t="s">
        <v>330</v>
      </c>
      <c r="C106" s="185" t="s">
        <v>468</v>
      </c>
      <c r="D106" s="186">
        <v>44806</v>
      </c>
      <c r="E106" s="187" t="s">
        <v>396</v>
      </c>
      <c r="F106" s="185" t="s">
        <v>155</v>
      </c>
      <c r="G106" s="185" t="s">
        <v>469</v>
      </c>
      <c r="H106" s="1"/>
    </row>
    <row r="107" spans="1:8" ht="18.75" x14ac:dyDescent="0.25">
      <c r="A107" s="142">
        <v>106</v>
      </c>
      <c r="B107" s="185" t="s">
        <v>78</v>
      </c>
      <c r="C107" s="185" t="s">
        <v>79</v>
      </c>
      <c r="D107" s="186">
        <v>44810</v>
      </c>
      <c r="E107" s="187" t="s">
        <v>279</v>
      </c>
      <c r="F107" s="185" t="s">
        <v>72</v>
      </c>
      <c r="G107" s="185" t="s">
        <v>470</v>
      </c>
      <c r="H107" s="1"/>
    </row>
    <row r="108" spans="1:8" ht="18.75" x14ac:dyDescent="0.25">
      <c r="A108" s="142">
        <v>107</v>
      </c>
      <c r="B108" s="185" t="s">
        <v>471</v>
      </c>
      <c r="C108" s="185" t="s">
        <v>472</v>
      </c>
      <c r="D108" s="186">
        <v>44816</v>
      </c>
      <c r="E108" s="187" t="s">
        <v>270</v>
      </c>
      <c r="F108" s="185" t="s">
        <v>40</v>
      </c>
      <c r="G108" s="185" t="s">
        <v>473</v>
      </c>
      <c r="H108" s="1"/>
    </row>
    <row r="109" spans="1:8" ht="18.75" x14ac:dyDescent="0.25">
      <c r="A109" s="142">
        <v>108</v>
      </c>
      <c r="B109" s="185" t="s">
        <v>21</v>
      </c>
      <c r="C109" s="185" t="s">
        <v>200</v>
      </c>
      <c r="D109" s="186">
        <v>44823</v>
      </c>
      <c r="E109" s="187" t="s">
        <v>275</v>
      </c>
      <c r="F109" s="185" t="s">
        <v>65</v>
      </c>
      <c r="G109" s="187" t="s">
        <v>474</v>
      </c>
      <c r="H109" s="1"/>
    </row>
    <row r="110" spans="1:8" ht="18.75" x14ac:dyDescent="0.25">
      <c r="A110" s="142">
        <v>109</v>
      </c>
      <c r="B110" s="185" t="s">
        <v>45</v>
      </c>
      <c r="C110" s="185" t="s">
        <v>475</v>
      </c>
      <c r="D110" s="186">
        <v>44826</v>
      </c>
      <c r="E110" s="187" t="s">
        <v>276</v>
      </c>
      <c r="F110" s="185" t="s">
        <v>32</v>
      </c>
      <c r="G110" s="185" t="s">
        <v>476</v>
      </c>
      <c r="H110" s="1"/>
    </row>
    <row r="111" spans="1:8" ht="18.75" x14ac:dyDescent="0.25">
      <c r="A111" s="142">
        <v>110</v>
      </c>
      <c r="B111" s="185" t="s">
        <v>78</v>
      </c>
      <c r="C111" s="185" t="s">
        <v>529</v>
      </c>
      <c r="D111" s="186">
        <v>44834</v>
      </c>
      <c r="E111" s="187" t="s">
        <v>279</v>
      </c>
      <c r="F111" s="185" t="s">
        <v>77</v>
      </c>
      <c r="G111" s="185" t="s">
        <v>530</v>
      </c>
      <c r="H111" s="1"/>
    </row>
    <row r="112" spans="1:8" ht="18.75" x14ac:dyDescent="0.25">
      <c r="A112" s="142">
        <v>111</v>
      </c>
      <c r="B112" s="185" t="s">
        <v>531</v>
      </c>
      <c r="C112" s="185" t="s">
        <v>25</v>
      </c>
      <c r="D112" s="186">
        <v>44844</v>
      </c>
      <c r="E112" s="187" t="s">
        <v>396</v>
      </c>
      <c r="F112" s="185" t="s">
        <v>26</v>
      </c>
      <c r="G112" s="185" t="s">
        <v>533</v>
      </c>
      <c r="H112" s="1"/>
    </row>
    <row r="113" spans="1:9" ht="18.75" x14ac:dyDescent="0.25">
      <c r="A113" s="142">
        <v>112</v>
      </c>
      <c r="B113" s="185" t="s">
        <v>38</v>
      </c>
      <c r="C113" s="185" t="s">
        <v>185</v>
      </c>
      <c r="D113" s="186">
        <v>44845</v>
      </c>
      <c r="E113" s="187" t="s">
        <v>275</v>
      </c>
      <c r="F113" s="185" t="s">
        <v>186</v>
      </c>
      <c r="G113" s="189" t="s">
        <v>538</v>
      </c>
      <c r="H113" s="1"/>
    </row>
    <row r="114" spans="1:9" ht="75" x14ac:dyDescent="0.25">
      <c r="A114" s="142">
        <v>113</v>
      </c>
      <c r="B114" s="185" t="s">
        <v>30</v>
      </c>
      <c r="C114" s="187" t="s">
        <v>540</v>
      </c>
      <c r="D114" s="186">
        <v>44847</v>
      </c>
      <c r="E114" s="187" t="s">
        <v>409</v>
      </c>
      <c r="F114" s="187" t="s">
        <v>539</v>
      </c>
      <c r="G114" s="189" t="s">
        <v>462</v>
      </c>
      <c r="H114" s="48"/>
    </row>
    <row r="115" spans="1:9" ht="18.75" x14ac:dyDescent="0.25">
      <c r="A115" s="142">
        <v>114</v>
      </c>
      <c r="B115" s="185" t="s">
        <v>330</v>
      </c>
      <c r="C115" s="185" t="s">
        <v>542</v>
      </c>
      <c r="D115" s="186">
        <v>44851</v>
      </c>
      <c r="E115" s="187" t="s">
        <v>270</v>
      </c>
      <c r="F115" s="185" t="s">
        <v>86</v>
      </c>
      <c r="G115" s="185" t="s">
        <v>543</v>
      </c>
      <c r="H115" s="1"/>
    </row>
    <row r="116" spans="1:9" ht="18.75" x14ac:dyDescent="0.25">
      <c r="A116" s="142">
        <v>115</v>
      </c>
      <c r="B116" s="185" t="s">
        <v>301</v>
      </c>
      <c r="C116" s="185" t="s">
        <v>563</v>
      </c>
      <c r="D116" s="186">
        <v>44866</v>
      </c>
      <c r="E116" s="187" t="s">
        <v>270</v>
      </c>
      <c r="F116" s="185" t="s">
        <v>564</v>
      </c>
      <c r="G116" s="185" t="s">
        <v>565</v>
      </c>
      <c r="H116" s="1"/>
    </row>
    <row r="117" spans="1:9" ht="18.75" x14ac:dyDescent="0.25">
      <c r="A117" s="142">
        <v>116</v>
      </c>
      <c r="B117" s="185" t="s">
        <v>21</v>
      </c>
      <c r="C117" s="185" t="s">
        <v>271</v>
      </c>
      <c r="D117" s="186">
        <v>44872</v>
      </c>
      <c r="E117" s="187" t="s">
        <v>270</v>
      </c>
      <c r="F117" s="185" t="s">
        <v>496</v>
      </c>
      <c r="G117" s="189" t="s">
        <v>336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21</v>
      </c>
      <c r="C118" s="185" t="s">
        <v>217</v>
      </c>
      <c r="D118" s="186">
        <v>44872</v>
      </c>
      <c r="E118" s="187" t="s">
        <v>409</v>
      </c>
      <c r="F118" s="185" t="s">
        <v>494</v>
      </c>
      <c r="G118" s="189" t="s">
        <v>336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30</v>
      </c>
      <c r="C119" s="185" t="s">
        <v>246</v>
      </c>
      <c r="D119" s="186">
        <v>44872</v>
      </c>
      <c r="E119" s="187" t="s">
        <v>409</v>
      </c>
      <c r="F119" s="185" t="s">
        <v>496</v>
      </c>
      <c r="G119" s="189" t="s">
        <v>336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30</v>
      </c>
      <c r="C120" s="185" t="s">
        <v>216</v>
      </c>
      <c r="D120" s="186">
        <v>44872</v>
      </c>
      <c r="E120" s="187" t="s">
        <v>409</v>
      </c>
      <c r="F120" s="185" t="s">
        <v>494</v>
      </c>
      <c r="G120" s="189" t="s">
        <v>336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349</v>
      </c>
      <c r="C121" s="185" t="s">
        <v>146</v>
      </c>
      <c r="D121" s="186">
        <v>44872</v>
      </c>
      <c r="E121" s="187" t="s">
        <v>325</v>
      </c>
      <c r="F121" s="185" t="s">
        <v>496</v>
      </c>
      <c r="G121" s="189" t="s">
        <v>336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142</v>
      </c>
      <c r="C122" s="185" t="s">
        <v>143</v>
      </c>
      <c r="D122" s="186">
        <v>44872</v>
      </c>
      <c r="E122" s="187" t="s">
        <v>325</v>
      </c>
      <c r="F122" s="185" t="s">
        <v>499</v>
      </c>
      <c r="G122" s="189" t="s">
        <v>336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21</v>
      </c>
      <c r="C123" s="185" t="s">
        <v>173</v>
      </c>
      <c r="D123" s="186">
        <v>44872</v>
      </c>
      <c r="E123" s="187" t="s">
        <v>396</v>
      </c>
      <c r="F123" s="185" t="s">
        <v>495</v>
      </c>
      <c r="G123" s="189" t="s">
        <v>336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21</v>
      </c>
      <c r="C124" s="185" t="s">
        <v>52</v>
      </c>
      <c r="D124" s="186">
        <v>44872</v>
      </c>
      <c r="E124" s="187" t="s">
        <v>270</v>
      </c>
      <c r="F124" s="185" t="s">
        <v>495</v>
      </c>
      <c r="G124" s="189" t="s">
        <v>336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567</v>
      </c>
      <c r="C125" s="185" t="s">
        <v>166</v>
      </c>
      <c r="D125" s="186">
        <v>44872</v>
      </c>
      <c r="E125" s="187" t="s">
        <v>396</v>
      </c>
      <c r="F125" s="185" t="s">
        <v>499</v>
      </c>
      <c r="G125" s="189" t="s">
        <v>336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45</v>
      </c>
      <c r="C126" s="185" t="s">
        <v>101</v>
      </c>
      <c r="D126" s="186">
        <v>44872</v>
      </c>
      <c r="E126" s="187" t="s">
        <v>274</v>
      </c>
      <c r="F126" s="185" t="s">
        <v>97</v>
      </c>
      <c r="G126" s="189" t="s">
        <v>336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21</v>
      </c>
      <c r="C127" s="185" t="s">
        <v>184</v>
      </c>
      <c r="D127" s="186">
        <v>44872</v>
      </c>
      <c r="E127" s="187" t="s">
        <v>275</v>
      </c>
      <c r="F127" s="185" t="s">
        <v>568</v>
      </c>
      <c r="G127" s="189" t="s">
        <v>336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21</v>
      </c>
      <c r="C128" s="185" t="s">
        <v>122</v>
      </c>
      <c r="D128" s="186">
        <v>44872</v>
      </c>
      <c r="E128" s="187" t="s">
        <v>569</v>
      </c>
      <c r="F128" s="185" t="s">
        <v>568</v>
      </c>
      <c r="G128" s="189" t="s">
        <v>336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30</v>
      </c>
      <c r="C129" s="185" t="s">
        <v>94</v>
      </c>
      <c r="D129" s="186">
        <v>44872</v>
      </c>
      <c r="E129" s="187" t="s">
        <v>274</v>
      </c>
      <c r="F129" s="185" t="s">
        <v>570</v>
      </c>
      <c r="G129" s="189" t="s">
        <v>336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78</v>
      </c>
      <c r="C130" s="185" t="s">
        <v>79</v>
      </c>
      <c r="D130" s="186">
        <v>44872</v>
      </c>
      <c r="E130" s="187" t="s">
        <v>296</v>
      </c>
      <c r="F130" s="185" t="s">
        <v>284</v>
      </c>
      <c r="G130" s="189" t="s">
        <v>336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21</v>
      </c>
      <c r="C131" s="185" t="s">
        <v>171</v>
      </c>
      <c r="D131" s="186">
        <v>44872</v>
      </c>
      <c r="E131" s="187" t="s">
        <v>396</v>
      </c>
      <c r="F131" s="185" t="s">
        <v>172</v>
      </c>
      <c r="G131" s="189" t="s">
        <v>336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21</v>
      </c>
      <c r="C132" s="185" t="s">
        <v>150</v>
      </c>
      <c r="D132" s="186">
        <v>44872</v>
      </c>
      <c r="E132" s="187" t="s">
        <v>277</v>
      </c>
      <c r="F132" s="185" t="s">
        <v>571</v>
      </c>
      <c r="G132" s="189" t="s">
        <v>336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56</v>
      </c>
      <c r="C133" s="185" t="s">
        <v>182</v>
      </c>
      <c r="D133" s="186">
        <v>44872</v>
      </c>
      <c r="E133" s="187" t="s">
        <v>275</v>
      </c>
      <c r="F133" s="185" t="s">
        <v>573</v>
      </c>
      <c r="G133" s="189" t="s">
        <v>336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21</v>
      </c>
      <c r="C134" s="185" t="s">
        <v>169</v>
      </c>
      <c r="D134" s="186">
        <v>44872</v>
      </c>
      <c r="E134" s="187" t="s">
        <v>396</v>
      </c>
      <c r="F134" s="185" t="s">
        <v>170</v>
      </c>
      <c r="G134" s="189" t="s">
        <v>336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70</v>
      </c>
      <c r="C135" s="185" t="s">
        <v>92</v>
      </c>
      <c r="D135" s="186">
        <v>44873</v>
      </c>
      <c r="E135" s="187" t="s">
        <v>279</v>
      </c>
      <c r="F135" s="185" t="s">
        <v>572</v>
      </c>
      <c r="G135" s="189" t="s">
        <v>336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21</v>
      </c>
      <c r="C136" s="185" t="s">
        <v>157</v>
      </c>
      <c r="D136" s="186">
        <v>44873</v>
      </c>
      <c r="E136" s="187" t="s">
        <v>277</v>
      </c>
      <c r="F136" s="185" t="s">
        <v>158</v>
      </c>
      <c r="G136" s="185" t="s">
        <v>575</v>
      </c>
      <c r="H136" s="1"/>
      <c r="I136" s="143"/>
    </row>
    <row r="137" spans="1:10" ht="18.75" x14ac:dyDescent="0.25">
      <c r="A137" s="142">
        <v>136</v>
      </c>
      <c r="B137" s="185" t="s">
        <v>30</v>
      </c>
      <c r="C137" s="185" t="s">
        <v>577</v>
      </c>
      <c r="D137" s="186">
        <v>44852</v>
      </c>
      <c r="E137" s="187" t="s">
        <v>578</v>
      </c>
      <c r="F137" s="185" t="s">
        <v>572</v>
      </c>
      <c r="G137" s="189" t="s">
        <v>336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70</v>
      </c>
      <c r="C138" s="185" t="s">
        <v>597</v>
      </c>
      <c r="D138" s="186">
        <v>44853</v>
      </c>
      <c r="E138" s="187" t="s">
        <v>325</v>
      </c>
      <c r="F138" s="185" t="s">
        <v>86</v>
      </c>
      <c r="G138" s="185" t="s">
        <v>598</v>
      </c>
      <c r="H138" s="1"/>
    </row>
    <row r="139" spans="1:10" ht="18.75" x14ac:dyDescent="0.25">
      <c r="A139" s="142">
        <v>138</v>
      </c>
      <c r="B139" s="185" t="s">
        <v>125</v>
      </c>
      <c r="C139" s="185" t="s">
        <v>535</v>
      </c>
      <c r="D139" s="186">
        <v>44844</v>
      </c>
      <c r="E139" s="187" t="s">
        <v>600</v>
      </c>
      <c r="F139" s="185" t="s">
        <v>127</v>
      </c>
      <c r="G139" s="185" t="s">
        <v>598</v>
      </c>
      <c r="H139" s="1"/>
      <c r="J139" s="62"/>
    </row>
    <row r="140" spans="1:10" ht="18.75" x14ac:dyDescent="0.25">
      <c r="A140" s="142">
        <v>139</v>
      </c>
      <c r="B140" s="185" t="s">
        <v>21</v>
      </c>
      <c r="C140" s="185" t="s">
        <v>545</v>
      </c>
      <c r="D140" s="186">
        <v>44851</v>
      </c>
      <c r="E140" s="187" t="s">
        <v>274</v>
      </c>
      <c r="F140" s="185" t="s">
        <v>508</v>
      </c>
      <c r="G140" s="185" t="s">
        <v>598</v>
      </c>
      <c r="H140" s="1"/>
    </row>
    <row r="141" spans="1:10" ht="18.75" x14ac:dyDescent="0.25">
      <c r="A141" s="142">
        <v>140</v>
      </c>
      <c r="B141" s="185" t="s">
        <v>30</v>
      </c>
      <c r="C141" s="185" t="s">
        <v>514</v>
      </c>
      <c r="D141" s="186">
        <v>44834</v>
      </c>
      <c r="E141" s="187" t="s">
        <v>279</v>
      </c>
      <c r="F141" s="185" t="s">
        <v>601</v>
      </c>
      <c r="G141" s="185" t="s">
        <v>598</v>
      </c>
      <c r="H141" s="1"/>
    </row>
    <row r="142" spans="1:10" ht="18.75" x14ac:dyDescent="0.25">
      <c r="A142" s="142">
        <v>141</v>
      </c>
      <c r="B142" s="185" t="s">
        <v>301</v>
      </c>
      <c r="C142" s="185" t="s">
        <v>472</v>
      </c>
      <c r="D142" s="186">
        <v>44882</v>
      </c>
      <c r="E142" s="187" t="s">
        <v>270</v>
      </c>
      <c r="F142" s="185" t="s">
        <v>564</v>
      </c>
      <c r="G142" s="185" t="s">
        <v>602</v>
      </c>
      <c r="H142" s="1"/>
    </row>
    <row r="143" spans="1:10" ht="18.75" x14ac:dyDescent="0.25">
      <c r="A143" s="142">
        <v>142</v>
      </c>
      <c r="B143" s="185" t="s">
        <v>21</v>
      </c>
      <c r="C143" s="185" t="s">
        <v>541</v>
      </c>
      <c r="D143" s="186">
        <v>44886</v>
      </c>
      <c r="E143" s="187" t="s">
        <v>270</v>
      </c>
      <c r="F143" s="185" t="s">
        <v>77</v>
      </c>
      <c r="G143" s="189" t="s">
        <v>336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56</v>
      </c>
      <c r="C144" s="185" t="s">
        <v>604</v>
      </c>
      <c r="D144" s="186">
        <v>44882</v>
      </c>
      <c r="E144" s="187" t="s">
        <v>274</v>
      </c>
      <c r="F144" s="185" t="s">
        <v>605</v>
      </c>
      <c r="G144" s="185" t="s">
        <v>606</v>
      </c>
      <c r="H144" s="146"/>
    </row>
    <row r="145" spans="1:8" ht="18.75" x14ac:dyDescent="0.25">
      <c r="A145" s="142">
        <v>144</v>
      </c>
      <c r="B145" s="185" t="s">
        <v>609</v>
      </c>
      <c r="C145" s="185" t="s">
        <v>79</v>
      </c>
      <c r="D145" s="186">
        <v>44894</v>
      </c>
      <c r="E145" s="187" t="s">
        <v>279</v>
      </c>
      <c r="F145" s="185" t="s">
        <v>77</v>
      </c>
      <c r="G145" s="185" t="s">
        <v>610</v>
      </c>
      <c r="H145" s="1"/>
    </row>
    <row r="146" spans="1:8" ht="18.75" x14ac:dyDescent="0.25">
      <c r="A146" s="142">
        <v>145</v>
      </c>
      <c r="B146" s="185" t="s">
        <v>330</v>
      </c>
      <c r="C146" s="185" t="s">
        <v>88</v>
      </c>
      <c r="D146" s="185" t="s">
        <v>611</v>
      </c>
      <c r="E146" s="187" t="s">
        <v>279</v>
      </c>
      <c r="F146" s="185" t="s">
        <v>499</v>
      </c>
      <c r="G146" s="185" t="s">
        <v>612</v>
      </c>
      <c r="H146" s="1"/>
    </row>
    <row r="147" spans="1:8" ht="18.75" x14ac:dyDescent="0.25">
      <c r="A147" s="142">
        <v>146</v>
      </c>
      <c r="B147" s="185" t="s">
        <v>56</v>
      </c>
      <c r="C147" s="185" t="s">
        <v>613</v>
      </c>
      <c r="D147" s="186">
        <v>44902</v>
      </c>
      <c r="E147" s="187" t="s">
        <v>274</v>
      </c>
      <c r="F147" s="185" t="s">
        <v>496</v>
      </c>
      <c r="G147" s="185" t="s">
        <v>614</v>
      </c>
      <c r="H147" s="1"/>
    </row>
    <row r="148" spans="1:8" ht="18.75" x14ac:dyDescent="0.25">
      <c r="A148" s="142">
        <v>147</v>
      </c>
      <c r="B148" s="185" t="s">
        <v>45</v>
      </c>
      <c r="C148" s="185" t="s">
        <v>46</v>
      </c>
      <c r="D148" s="186">
        <v>44904</v>
      </c>
      <c r="E148" s="187" t="s">
        <v>270</v>
      </c>
      <c r="F148" s="185" t="s">
        <v>496</v>
      </c>
      <c r="G148" s="189" t="s">
        <v>615</v>
      </c>
      <c r="H148" s="1">
        <v>61</v>
      </c>
    </row>
    <row r="149" spans="1:8" ht="18.75" x14ac:dyDescent="0.25">
      <c r="A149" s="142">
        <v>148</v>
      </c>
      <c r="B149" s="185" t="s">
        <v>30</v>
      </c>
      <c r="C149" s="185" t="s">
        <v>248</v>
      </c>
      <c r="D149" s="186">
        <v>44904</v>
      </c>
      <c r="E149" s="187" t="s">
        <v>616</v>
      </c>
      <c r="F149" s="185" t="s">
        <v>496</v>
      </c>
      <c r="G149" s="189" t="s">
        <v>615</v>
      </c>
      <c r="H149" s="1">
        <v>62</v>
      </c>
    </row>
    <row r="150" spans="1:8" ht="18.75" x14ac:dyDescent="0.3">
      <c r="A150" s="142">
        <v>149</v>
      </c>
      <c r="B150" s="185" t="s">
        <v>56</v>
      </c>
      <c r="C150" s="185" t="s">
        <v>617</v>
      </c>
      <c r="D150" s="186">
        <v>44914</v>
      </c>
      <c r="E150" s="200" t="s">
        <v>703</v>
      </c>
      <c r="F150" s="201" t="s">
        <v>618</v>
      </c>
      <c r="G150" s="185" t="s">
        <v>715</v>
      </c>
      <c r="H150" s="1"/>
    </row>
    <row r="151" spans="1:8" ht="18.75" x14ac:dyDescent="0.3">
      <c r="A151" s="142">
        <v>150</v>
      </c>
      <c r="B151" s="185" t="s">
        <v>21</v>
      </c>
      <c r="C151" s="185" t="s">
        <v>620</v>
      </c>
      <c r="D151" s="186">
        <v>45281</v>
      </c>
      <c r="E151" s="200" t="s">
        <v>691</v>
      </c>
      <c r="F151" s="201" t="s">
        <v>700</v>
      </c>
      <c r="G151" s="185" t="s">
        <v>716</v>
      </c>
      <c r="H151" s="1"/>
    </row>
    <row r="152" spans="1:8" ht="18.75" x14ac:dyDescent="0.3">
      <c r="A152" s="142">
        <v>151</v>
      </c>
      <c r="B152" s="185" t="s">
        <v>714</v>
      </c>
      <c r="C152" s="185" t="s">
        <v>712</v>
      </c>
      <c r="D152" s="186">
        <v>44921</v>
      </c>
      <c r="E152" s="200" t="s">
        <v>277</v>
      </c>
      <c r="F152" s="201" t="s">
        <v>493</v>
      </c>
      <c r="G152" s="185" t="s">
        <v>621</v>
      </c>
      <c r="H152" s="145"/>
    </row>
    <row r="153" spans="1:8" ht="18.75" x14ac:dyDescent="0.3">
      <c r="A153" s="142">
        <v>152</v>
      </c>
      <c r="B153" s="185" t="s">
        <v>21</v>
      </c>
      <c r="C153" s="185" t="s">
        <v>711</v>
      </c>
      <c r="D153" s="186">
        <v>44922</v>
      </c>
      <c r="E153" s="200" t="s">
        <v>692</v>
      </c>
      <c r="F153" s="201" t="s">
        <v>695</v>
      </c>
      <c r="G153" s="189" t="s">
        <v>717</v>
      </c>
      <c r="H153" s="1">
        <v>63</v>
      </c>
    </row>
    <row r="154" spans="1:8" ht="18.75" x14ac:dyDescent="0.3">
      <c r="A154" s="142">
        <v>153</v>
      </c>
      <c r="B154" s="185" t="s">
        <v>21</v>
      </c>
      <c r="C154" s="185" t="s">
        <v>710</v>
      </c>
      <c r="D154" s="186">
        <v>44924</v>
      </c>
      <c r="E154" s="200" t="s">
        <v>270</v>
      </c>
      <c r="F154" s="201" t="s">
        <v>495</v>
      </c>
      <c r="G154" s="185" t="s">
        <v>623</v>
      </c>
      <c r="H154" s="1"/>
    </row>
    <row r="155" spans="1:8" ht="18.75" x14ac:dyDescent="0.3">
      <c r="A155" s="142">
        <v>154</v>
      </c>
      <c r="B155" s="185" t="s">
        <v>70</v>
      </c>
      <c r="C155" s="185" t="s">
        <v>597</v>
      </c>
      <c r="D155" s="186">
        <v>44924</v>
      </c>
      <c r="E155" s="200" t="s">
        <v>325</v>
      </c>
      <c r="F155" s="201" t="s">
        <v>495</v>
      </c>
      <c r="G155" s="185" t="s">
        <v>624</v>
      </c>
      <c r="H155" s="1"/>
    </row>
    <row r="156" spans="1:8" ht="18.75" x14ac:dyDescent="0.3">
      <c r="A156" s="142">
        <v>155</v>
      </c>
      <c r="B156" s="185" t="s">
        <v>330</v>
      </c>
      <c r="C156" s="185" t="s">
        <v>709</v>
      </c>
      <c r="D156" s="186">
        <v>44924</v>
      </c>
      <c r="E156" s="200" t="s">
        <v>693</v>
      </c>
      <c r="F156" s="201" t="s">
        <v>495</v>
      </c>
      <c r="G156" s="185" t="s">
        <v>627</v>
      </c>
      <c r="H156" s="1"/>
    </row>
    <row r="157" spans="1:8" ht="18.75" x14ac:dyDescent="0.3">
      <c r="A157" s="142">
        <v>156</v>
      </c>
      <c r="B157" s="185" t="s">
        <v>21</v>
      </c>
      <c r="C157" s="185" t="s">
        <v>708</v>
      </c>
      <c r="D157" s="186" t="s">
        <v>704</v>
      </c>
      <c r="E157" s="200" t="s">
        <v>694</v>
      </c>
      <c r="F157" s="201" t="s">
        <v>124</v>
      </c>
      <c r="G157" s="189" t="s">
        <v>718</v>
      </c>
      <c r="H157" s="1">
        <v>64</v>
      </c>
    </row>
    <row r="158" spans="1:8" ht="18.75" x14ac:dyDescent="0.3">
      <c r="A158" s="142">
        <v>157</v>
      </c>
      <c r="B158" s="185" t="s">
        <v>21</v>
      </c>
      <c r="C158" s="185" t="s">
        <v>625</v>
      </c>
      <c r="D158" s="186">
        <v>44925</v>
      </c>
      <c r="E158" s="200" t="s">
        <v>270</v>
      </c>
      <c r="F158" s="201" t="s">
        <v>124</v>
      </c>
      <c r="G158" s="185" t="s">
        <v>628</v>
      </c>
      <c r="H158" s="1"/>
    </row>
    <row r="159" spans="1:8" ht="18.75" x14ac:dyDescent="0.3">
      <c r="A159" s="142">
        <v>158</v>
      </c>
      <c r="B159" s="185" t="s">
        <v>21</v>
      </c>
      <c r="C159" s="185" t="s">
        <v>629</v>
      </c>
      <c r="D159" s="186">
        <v>44925</v>
      </c>
      <c r="E159" s="200" t="s">
        <v>273</v>
      </c>
      <c r="F159" s="201" t="s">
        <v>130</v>
      </c>
      <c r="G159" s="185" t="s">
        <v>630</v>
      </c>
      <c r="H159" s="145"/>
    </row>
    <row r="160" spans="1:8" ht="18.75" x14ac:dyDescent="0.3">
      <c r="A160" s="142">
        <v>159</v>
      </c>
      <c r="B160" s="185" t="s">
        <v>21</v>
      </c>
      <c r="C160" s="185" t="s">
        <v>713</v>
      </c>
      <c r="D160" s="186">
        <v>44928</v>
      </c>
      <c r="E160" s="200" t="s">
        <v>270</v>
      </c>
      <c r="F160" s="201" t="s">
        <v>496</v>
      </c>
      <c r="G160" s="185" t="s">
        <v>632</v>
      </c>
      <c r="H160" s="1"/>
    </row>
    <row r="161" spans="1:9" ht="18.75" x14ac:dyDescent="0.3">
      <c r="A161" s="142">
        <v>160</v>
      </c>
      <c r="B161" s="185" t="s">
        <v>21</v>
      </c>
      <c r="C161" s="185" t="s">
        <v>635</v>
      </c>
      <c r="D161" s="186">
        <v>44939</v>
      </c>
      <c r="E161" s="200" t="s">
        <v>275</v>
      </c>
      <c r="F161" s="201" t="s">
        <v>701</v>
      </c>
      <c r="G161" s="185" t="s">
        <v>636</v>
      </c>
      <c r="H161" s="1"/>
    </row>
    <row r="162" spans="1:9" ht="18.75" x14ac:dyDescent="0.3">
      <c r="A162" s="142">
        <v>161</v>
      </c>
      <c r="B162" s="185" t="s">
        <v>21</v>
      </c>
      <c r="C162" s="185" t="s">
        <v>637</v>
      </c>
      <c r="D162" s="186">
        <v>44939</v>
      </c>
      <c r="E162" s="200" t="s">
        <v>275</v>
      </c>
      <c r="F162" s="201" t="s">
        <v>700</v>
      </c>
      <c r="G162" s="185" t="s">
        <v>638</v>
      </c>
      <c r="H162" s="1"/>
    </row>
    <row r="163" spans="1:9" ht="18.75" x14ac:dyDescent="0.3">
      <c r="A163" s="142">
        <v>162</v>
      </c>
      <c r="B163" s="185" t="s">
        <v>330</v>
      </c>
      <c r="C163" s="185" t="s">
        <v>639</v>
      </c>
      <c r="D163" s="186">
        <v>44939</v>
      </c>
      <c r="E163" s="200" t="s">
        <v>275</v>
      </c>
      <c r="F163" s="201" t="s">
        <v>700</v>
      </c>
      <c r="G163" s="185" t="s">
        <v>640</v>
      </c>
      <c r="H163" s="1"/>
    </row>
    <row r="164" spans="1:9" ht="18.75" x14ac:dyDescent="0.3">
      <c r="A164" s="142">
        <v>163</v>
      </c>
      <c r="B164" s="185" t="s">
        <v>21</v>
      </c>
      <c r="C164" s="185" t="s">
        <v>641</v>
      </c>
      <c r="D164" s="186">
        <v>44939</v>
      </c>
      <c r="E164" s="200" t="s">
        <v>275</v>
      </c>
      <c r="F164" s="201" t="s">
        <v>508</v>
      </c>
      <c r="G164" s="185" t="s">
        <v>642</v>
      </c>
      <c r="H164" s="1"/>
    </row>
    <row r="165" spans="1:9" ht="18.75" x14ac:dyDescent="0.3">
      <c r="A165" s="142">
        <v>164</v>
      </c>
      <c r="B165" s="185" t="s">
        <v>128</v>
      </c>
      <c r="C165" s="185" t="s">
        <v>644</v>
      </c>
      <c r="D165" s="186">
        <v>44943</v>
      </c>
      <c r="E165" s="200" t="s">
        <v>645</v>
      </c>
      <c r="F165" s="201" t="s">
        <v>702</v>
      </c>
      <c r="G165" s="185" t="s">
        <v>646</v>
      </c>
      <c r="H165" s="154"/>
    </row>
    <row r="166" spans="1:9" ht="18.75" x14ac:dyDescent="0.3">
      <c r="A166" s="179">
        <v>165</v>
      </c>
      <c r="B166" s="185" t="s">
        <v>128</v>
      </c>
      <c r="C166" s="185" t="s">
        <v>129</v>
      </c>
      <c r="D166" s="186">
        <v>44945</v>
      </c>
      <c r="E166" s="200" t="s">
        <v>276</v>
      </c>
      <c r="F166" s="201" t="s">
        <v>130</v>
      </c>
      <c r="G166" s="189" t="s">
        <v>648</v>
      </c>
      <c r="H166" s="1">
        <v>65</v>
      </c>
    </row>
    <row r="167" spans="1:9" ht="18.75" x14ac:dyDescent="0.3">
      <c r="A167" s="179">
        <v>166</v>
      </c>
      <c r="B167" s="195" t="s">
        <v>128</v>
      </c>
      <c r="C167" s="195" t="s">
        <v>647</v>
      </c>
      <c r="D167" s="196">
        <v>44944</v>
      </c>
      <c r="E167" s="202" t="s">
        <v>409</v>
      </c>
      <c r="F167" s="203" t="s">
        <v>699</v>
      </c>
      <c r="G167" s="195" t="s">
        <v>719</v>
      </c>
      <c r="H167" s="180"/>
      <c r="I167" s="157"/>
    </row>
    <row r="168" spans="1:9" ht="18.75" x14ac:dyDescent="0.3">
      <c r="A168" s="179">
        <v>167</v>
      </c>
      <c r="B168" s="195" t="s">
        <v>45</v>
      </c>
      <c r="C168" s="195" t="s">
        <v>707</v>
      </c>
      <c r="D168" s="196">
        <v>44945</v>
      </c>
      <c r="E168" s="202" t="s">
        <v>276</v>
      </c>
      <c r="F168" s="203" t="s">
        <v>698</v>
      </c>
      <c r="G168" s="195" t="s">
        <v>720</v>
      </c>
      <c r="H168" s="156"/>
    </row>
    <row r="169" spans="1:9" ht="18.75" x14ac:dyDescent="0.3">
      <c r="A169" s="179">
        <v>168</v>
      </c>
      <c r="B169" s="195" t="s">
        <v>38</v>
      </c>
      <c r="C169" s="195" t="s">
        <v>706</v>
      </c>
      <c r="D169" s="196">
        <v>44945</v>
      </c>
      <c r="E169" s="202" t="s">
        <v>276</v>
      </c>
      <c r="F169" s="203" t="s">
        <v>32</v>
      </c>
      <c r="G169" s="198" t="s">
        <v>720</v>
      </c>
      <c r="H169" s="156">
        <v>66</v>
      </c>
    </row>
    <row r="170" spans="1:9" ht="18.75" x14ac:dyDescent="0.3">
      <c r="A170" s="179">
        <v>169</v>
      </c>
      <c r="B170" s="195" t="s">
        <v>21</v>
      </c>
      <c r="C170" s="195" t="s">
        <v>629</v>
      </c>
      <c r="D170" s="196">
        <v>44949</v>
      </c>
      <c r="E170" s="202" t="s">
        <v>409</v>
      </c>
      <c r="F170" s="203" t="s">
        <v>130</v>
      </c>
      <c r="G170" s="195" t="s">
        <v>724</v>
      </c>
      <c r="H170" s="156"/>
    </row>
    <row r="171" spans="1:9" ht="18.75" x14ac:dyDescent="0.3">
      <c r="A171" s="179">
        <v>170</v>
      </c>
      <c r="B171" s="195" t="s">
        <v>142</v>
      </c>
      <c r="C171" s="195" t="s">
        <v>652</v>
      </c>
      <c r="D171" s="196">
        <v>44950</v>
      </c>
      <c r="E171" s="202" t="s">
        <v>325</v>
      </c>
      <c r="F171" s="203" t="s">
        <v>494</v>
      </c>
      <c r="G171" s="195" t="s">
        <v>723</v>
      </c>
      <c r="H171" s="156"/>
    </row>
    <row r="172" spans="1:9" ht="18.75" x14ac:dyDescent="0.3">
      <c r="A172" s="179">
        <v>171</v>
      </c>
      <c r="B172" s="195" t="s">
        <v>21</v>
      </c>
      <c r="C172" s="195" t="s">
        <v>656</v>
      </c>
      <c r="D172" s="196">
        <v>44952</v>
      </c>
      <c r="E172" s="202" t="s">
        <v>270</v>
      </c>
      <c r="F172" s="203" t="s">
        <v>494</v>
      </c>
      <c r="G172" s="195" t="s">
        <v>722</v>
      </c>
      <c r="H172" s="156"/>
    </row>
    <row r="173" spans="1:9" ht="18.75" x14ac:dyDescent="0.3">
      <c r="A173" s="179">
        <v>172</v>
      </c>
      <c r="B173" s="195" t="s">
        <v>21</v>
      </c>
      <c r="C173" s="195" t="s">
        <v>657</v>
      </c>
      <c r="D173" s="196">
        <v>44957</v>
      </c>
      <c r="E173" s="202" t="s">
        <v>279</v>
      </c>
      <c r="F173" s="203" t="s">
        <v>32</v>
      </c>
      <c r="G173" s="195" t="s">
        <v>658</v>
      </c>
      <c r="H173" s="156"/>
    </row>
    <row r="174" spans="1:9" ht="18.75" x14ac:dyDescent="0.3">
      <c r="A174" s="179">
        <v>173</v>
      </c>
      <c r="B174" s="195" t="s">
        <v>70</v>
      </c>
      <c r="C174" s="195" t="s">
        <v>705</v>
      </c>
      <c r="D174" s="196">
        <v>44957</v>
      </c>
      <c r="E174" s="202" t="s">
        <v>276</v>
      </c>
      <c r="F174" s="203" t="s">
        <v>32</v>
      </c>
      <c r="G174" s="198" t="s">
        <v>659</v>
      </c>
      <c r="H174" s="156">
        <v>67</v>
      </c>
    </row>
    <row r="175" spans="1:9" ht="18.75" x14ac:dyDescent="0.3">
      <c r="A175" s="179">
        <v>174</v>
      </c>
      <c r="B175" s="195" t="s">
        <v>21</v>
      </c>
      <c r="C175" s="195" t="s">
        <v>660</v>
      </c>
      <c r="D175" s="196">
        <v>43683</v>
      </c>
      <c r="E175" s="202" t="s">
        <v>270</v>
      </c>
      <c r="F175" s="203" t="s">
        <v>499</v>
      </c>
      <c r="G175" s="195" t="s">
        <v>721</v>
      </c>
      <c r="H175" s="156"/>
    </row>
    <row r="176" spans="1:9" ht="18.75" x14ac:dyDescent="0.3">
      <c r="A176" s="179">
        <v>175</v>
      </c>
      <c r="B176" s="195" t="s">
        <v>38</v>
      </c>
      <c r="C176" s="195" t="s">
        <v>661</v>
      </c>
      <c r="D176" s="196">
        <v>44960</v>
      </c>
      <c r="E176" s="202" t="s">
        <v>303</v>
      </c>
      <c r="F176" s="203" t="s">
        <v>697</v>
      </c>
      <c r="G176" s="195" t="s">
        <v>662</v>
      </c>
      <c r="H176" s="156"/>
    </row>
    <row r="177" spans="1:8" ht="18.75" x14ac:dyDescent="0.3">
      <c r="A177" s="179">
        <v>176</v>
      </c>
      <c r="B177" s="195" t="s">
        <v>21</v>
      </c>
      <c r="C177" s="195" t="s">
        <v>663</v>
      </c>
      <c r="D177" s="196">
        <v>44965</v>
      </c>
      <c r="E177" s="202" t="s">
        <v>296</v>
      </c>
      <c r="F177" s="203" t="s">
        <v>696</v>
      </c>
      <c r="G177" s="195" t="s">
        <v>664</v>
      </c>
      <c r="H177" s="156"/>
    </row>
    <row r="178" spans="1:8" ht="18.75" x14ac:dyDescent="0.3">
      <c r="A178" s="179">
        <v>177</v>
      </c>
      <c r="B178" s="195" t="s">
        <v>330</v>
      </c>
      <c r="C178" s="195" t="s">
        <v>135</v>
      </c>
      <c r="D178" s="196">
        <v>44970</v>
      </c>
      <c r="E178" s="202" t="s">
        <v>325</v>
      </c>
      <c r="F178" s="203" t="s">
        <v>32</v>
      </c>
      <c r="G178" s="198" t="s">
        <v>665</v>
      </c>
      <c r="H178" s="156">
        <v>68</v>
      </c>
    </row>
    <row r="179" spans="1:8" ht="18.75" x14ac:dyDescent="0.25">
      <c r="A179" s="179">
        <v>178</v>
      </c>
      <c r="B179" s="195" t="s">
        <v>56</v>
      </c>
      <c r="C179" s="195" t="s">
        <v>604</v>
      </c>
      <c r="D179" s="196">
        <v>44971</v>
      </c>
      <c r="E179" s="197" t="s">
        <v>274</v>
      </c>
      <c r="F179" s="195" t="s">
        <v>522</v>
      </c>
      <c r="G179" s="195" t="s">
        <v>666</v>
      </c>
      <c r="H179" s="156"/>
    </row>
    <row r="180" spans="1:8" ht="18.75" x14ac:dyDescent="0.25">
      <c r="A180" s="179">
        <v>179</v>
      </c>
      <c r="B180" s="195" t="s">
        <v>70</v>
      </c>
      <c r="C180" s="195" t="s">
        <v>71</v>
      </c>
      <c r="D180" s="196">
        <v>44980</v>
      </c>
      <c r="E180" s="197" t="s">
        <v>72</v>
      </c>
      <c r="F180" s="195" t="s">
        <v>270</v>
      </c>
      <c r="G180" s="198" t="s">
        <v>674</v>
      </c>
      <c r="H180" s="156">
        <v>69</v>
      </c>
    </row>
    <row r="181" spans="1:8" ht="18.75" x14ac:dyDescent="0.25">
      <c r="A181" s="179">
        <v>180</v>
      </c>
      <c r="B181" s="195" t="s">
        <v>56</v>
      </c>
      <c r="C181" s="195" t="s">
        <v>613</v>
      </c>
      <c r="D181" s="196">
        <v>45005</v>
      </c>
      <c r="E181" s="197" t="s">
        <v>274</v>
      </c>
      <c r="F181" s="195" t="s">
        <v>40</v>
      </c>
      <c r="G181" s="198" t="s">
        <v>675</v>
      </c>
      <c r="H181" s="156">
        <v>70</v>
      </c>
    </row>
    <row r="182" spans="1:8" ht="18.75" x14ac:dyDescent="0.25">
      <c r="A182" s="179">
        <v>181</v>
      </c>
      <c r="B182" s="195" t="s">
        <v>45</v>
      </c>
      <c r="C182" s="195" t="s">
        <v>676</v>
      </c>
      <c r="D182" s="196">
        <v>45005</v>
      </c>
      <c r="E182" s="197" t="s">
        <v>270</v>
      </c>
      <c r="F182" s="195" t="s">
        <v>40</v>
      </c>
      <c r="G182" s="195" t="s">
        <v>677</v>
      </c>
      <c r="H182" s="156"/>
    </row>
    <row r="183" spans="1:8" ht="18.75" x14ac:dyDescent="0.25">
      <c r="A183" s="179">
        <v>182</v>
      </c>
      <c r="B183" s="195" t="s">
        <v>38</v>
      </c>
      <c r="C183" s="195" t="s">
        <v>681</v>
      </c>
      <c r="D183" s="196">
        <v>45034</v>
      </c>
      <c r="E183" s="197" t="s">
        <v>303</v>
      </c>
      <c r="F183" s="195" t="s">
        <v>544</v>
      </c>
      <c r="G183" s="199" t="s">
        <v>682</v>
      </c>
      <c r="H183" s="156"/>
    </row>
    <row r="184" spans="1:8" ht="18.75" x14ac:dyDescent="0.25">
      <c r="A184" s="179">
        <v>183</v>
      </c>
      <c r="B184" s="195" t="s">
        <v>21</v>
      </c>
      <c r="C184" s="195" t="s">
        <v>683</v>
      </c>
      <c r="D184" s="196">
        <v>45040</v>
      </c>
      <c r="E184" s="195" t="s">
        <v>303</v>
      </c>
      <c r="F184" s="195" t="s">
        <v>522</v>
      </c>
      <c r="G184" s="199" t="s">
        <v>684</v>
      </c>
      <c r="H184" s="156"/>
    </row>
    <row r="185" spans="1:8" ht="18.75" x14ac:dyDescent="0.25">
      <c r="A185" s="179">
        <v>184</v>
      </c>
      <c r="B185" s="195" t="s">
        <v>21</v>
      </c>
      <c r="C185" s="195" t="s">
        <v>688</v>
      </c>
      <c r="D185" s="196">
        <v>45055</v>
      </c>
      <c r="E185" s="197" t="s">
        <v>325</v>
      </c>
      <c r="F185" s="195" t="s">
        <v>499</v>
      </c>
      <c r="G185" s="195" t="s">
        <v>689</v>
      </c>
      <c r="H185" s="156"/>
    </row>
    <row r="186" spans="1:8" ht="18.75" x14ac:dyDescent="0.25">
      <c r="A186" s="179">
        <v>185</v>
      </c>
      <c r="B186" s="195" t="s">
        <v>38</v>
      </c>
      <c r="C186" s="195" t="s">
        <v>681</v>
      </c>
      <c r="D186" s="196">
        <v>45061</v>
      </c>
      <c r="E186" s="197" t="s">
        <v>277</v>
      </c>
      <c r="F186" s="195" t="s">
        <v>508</v>
      </c>
      <c r="G186" s="195" t="s">
        <v>690</v>
      </c>
      <c r="H186" s="156"/>
    </row>
    <row r="187" spans="1:8" ht="18.75" x14ac:dyDescent="0.25">
      <c r="A187" s="179">
        <v>186</v>
      </c>
      <c r="B187" s="195" t="s">
        <v>78</v>
      </c>
      <c r="C187" s="195" t="s">
        <v>727</v>
      </c>
      <c r="D187" s="196">
        <v>45063</v>
      </c>
      <c r="E187" s="197" t="s">
        <v>296</v>
      </c>
      <c r="F187" s="195" t="s">
        <v>77</v>
      </c>
      <c r="G187" s="195" t="s">
        <v>730</v>
      </c>
      <c r="H187" s="156"/>
    </row>
    <row r="188" spans="1:8" ht="18.75" x14ac:dyDescent="0.25">
      <c r="A188" s="179">
        <v>187</v>
      </c>
      <c r="B188" s="195" t="s">
        <v>45</v>
      </c>
      <c r="C188" s="195" t="s">
        <v>731</v>
      </c>
      <c r="D188" s="196">
        <v>45090</v>
      </c>
      <c r="E188" s="197" t="s">
        <v>409</v>
      </c>
      <c r="F188" s="195" t="s">
        <v>494</v>
      </c>
      <c r="G188" s="195" t="s">
        <v>732</v>
      </c>
      <c r="H188" s="156"/>
    </row>
    <row r="189" spans="1:8" ht="18.75" x14ac:dyDescent="0.25">
      <c r="A189" s="215">
        <v>188</v>
      </c>
      <c r="B189" s="195" t="s">
        <v>45</v>
      </c>
      <c r="C189" s="195" t="s">
        <v>733</v>
      </c>
      <c r="D189" s="196">
        <v>45097</v>
      </c>
      <c r="E189" s="197" t="s">
        <v>409</v>
      </c>
      <c r="F189" s="195" t="s">
        <v>734</v>
      </c>
      <c r="G189" s="195" t="s">
        <v>735</v>
      </c>
      <c r="H189" s="156"/>
    </row>
    <row r="190" spans="1:8" ht="18.75" x14ac:dyDescent="0.25">
      <c r="A190" s="215">
        <v>189</v>
      </c>
      <c r="B190" s="195" t="s">
        <v>45</v>
      </c>
      <c r="C190" s="195" t="s">
        <v>120</v>
      </c>
      <c r="D190" s="196">
        <v>45098</v>
      </c>
      <c r="E190" s="197" t="s">
        <v>276</v>
      </c>
      <c r="F190" s="195" t="s">
        <v>734</v>
      </c>
      <c r="G190" s="198" t="s">
        <v>736</v>
      </c>
      <c r="H190" s="156"/>
    </row>
    <row r="191" spans="1:8" ht="18.75" x14ac:dyDescent="0.25">
      <c r="A191" s="215">
        <v>190</v>
      </c>
      <c r="B191" s="195" t="s">
        <v>737</v>
      </c>
      <c r="C191" s="195" t="s">
        <v>738</v>
      </c>
      <c r="D191" s="196">
        <v>45098</v>
      </c>
      <c r="E191" s="197" t="s">
        <v>270</v>
      </c>
      <c r="F191" s="195" t="s">
        <v>489</v>
      </c>
      <c r="G191" s="195" t="s">
        <v>739</v>
      </c>
      <c r="H191" s="156"/>
    </row>
    <row r="192" spans="1:8" ht="18.75" x14ac:dyDescent="0.25">
      <c r="A192" s="215">
        <v>191</v>
      </c>
      <c r="B192" s="195" t="s">
        <v>38</v>
      </c>
      <c r="C192" s="195" t="s">
        <v>39</v>
      </c>
      <c r="D192" s="196">
        <v>45098</v>
      </c>
      <c r="E192" s="197" t="s">
        <v>270</v>
      </c>
      <c r="F192" s="195" t="s">
        <v>740</v>
      </c>
      <c r="G192" s="195" t="s">
        <v>741</v>
      </c>
      <c r="H192" s="156"/>
    </row>
    <row r="193" spans="1:14" ht="18.75" x14ac:dyDescent="0.25">
      <c r="A193" s="215">
        <v>192</v>
      </c>
      <c r="B193" s="216" t="s">
        <v>21</v>
      </c>
      <c r="C193" s="216" t="s">
        <v>742</v>
      </c>
      <c r="D193" s="217">
        <v>45096</v>
      </c>
      <c r="E193" s="218" t="s">
        <v>277</v>
      </c>
      <c r="F193" s="216" t="s">
        <v>86</v>
      </c>
      <c r="G193" s="216" t="s">
        <v>743</v>
      </c>
      <c r="H193" s="219"/>
    </row>
    <row r="194" spans="1:14" ht="18.75" x14ac:dyDescent="0.25">
      <c r="A194" s="155">
        <v>193</v>
      </c>
      <c r="B194" s="195" t="s">
        <v>45</v>
      </c>
      <c r="C194" s="195" t="s">
        <v>744</v>
      </c>
      <c r="D194" s="196">
        <v>45124</v>
      </c>
      <c r="E194" s="197" t="s">
        <v>276</v>
      </c>
      <c r="F194" s="195" t="s">
        <v>489</v>
      </c>
      <c r="G194" s="198" t="s">
        <v>745</v>
      </c>
      <c r="H194" s="156"/>
    </row>
    <row r="195" spans="1:14" ht="18.75" x14ac:dyDescent="0.25">
      <c r="A195" s="155">
        <v>194</v>
      </c>
      <c r="B195" s="195" t="s">
        <v>45</v>
      </c>
      <c r="C195" s="195" t="s">
        <v>117</v>
      </c>
      <c r="D195" s="196">
        <v>45124</v>
      </c>
      <c r="E195" s="197" t="s">
        <v>276</v>
      </c>
      <c r="F195" s="195" t="s">
        <v>734</v>
      </c>
      <c r="G195" s="198" t="s">
        <v>746</v>
      </c>
      <c r="H195" s="156"/>
    </row>
    <row r="196" spans="1:14" ht="18.75" x14ac:dyDescent="0.25">
      <c r="A196" s="155">
        <v>195</v>
      </c>
      <c r="B196" s="185" t="s">
        <v>301</v>
      </c>
      <c r="C196" s="185" t="s">
        <v>126</v>
      </c>
      <c r="D196" s="186">
        <v>45124</v>
      </c>
      <c r="E196" s="197" t="s">
        <v>276</v>
      </c>
      <c r="F196" s="185" t="s">
        <v>508</v>
      </c>
      <c r="G196" s="198" t="s">
        <v>747</v>
      </c>
      <c r="H196" s="156"/>
    </row>
    <row r="197" spans="1:14" ht="18.75" x14ac:dyDescent="0.25">
      <c r="A197" s="155">
        <v>196</v>
      </c>
      <c r="B197" s="185" t="s">
        <v>38</v>
      </c>
      <c r="C197" s="185" t="s">
        <v>131</v>
      </c>
      <c r="D197" s="186">
        <v>45124</v>
      </c>
      <c r="E197" s="197" t="s">
        <v>276</v>
      </c>
      <c r="F197" s="185" t="s">
        <v>489</v>
      </c>
      <c r="G197" s="189" t="s">
        <v>748</v>
      </c>
      <c r="H197" s="156"/>
    </row>
    <row r="198" spans="1:14" ht="18.75" x14ac:dyDescent="0.3">
      <c r="A198" s="155">
        <v>197</v>
      </c>
      <c r="B198" s="195" t="s">
        <v>45</v>
      </c>
      <c r="C198" s="195" t="s">
        <v>749</v>
      </c>
      <c r="D198" s="196">
        <v>45124</v>
      </c>
      <c r="E198" s="202" t="s">
        <v>325</v>
      </c>
      <c r="F198" s="195" t="s">
        <v>734</v>
      </c>
      <c r="G198" s="195" t="s">
        <v>750</v>
      </c>
      <c r="H198" s="156"/>
    </row>
    <row r="199" spans="1:14" ht="18.75" x14ac:dyDescent="0.3">
      <c r="A199" s="155">
        <v>198</v>
      </c>
      <c r="B199" s="195" t="s">
        <v>142</v>
      </c>
      <c r="C199" s="195" t="s">
        <v>751</v>
      </c>
      <c r="D199" s="196">
        <v>45124</v>
      </c>
      <c r="E199" s="202" t="s">
        <v>296</v>
      </c>
      <c r="F199" s="195" t="s">
        <v>522</v>
      </c>
      <c r="G199" s="195" t="s">
        <v>752</v>
      </c>
      <c r="H199" s="156"/>
    </row>
    <row r="200" spans="1:14" ht="18.75" x14ac:dyDescent="0.3">
      <c r="A200" s="155">
        <v>199</v>
      </c>
      <c r="B200" s="195" t="s">
        <v>753</v>
      </c>
      <c r="C200" s="195" t="s">
        <v>754</v>
      </c>
      <c r="D200" s="196">
        <v>45124</v>
      </c>
      <c r="E200" s="202" t="s">
        <v>325</v>
      </c>
      <c r="F200" s="195" t="s">
        <v>508</v>
      </c>
      <c r="G200" s="195" t="s">
        <v>755</v>
      </c>
      <c r="H200" s="156"/>
    </row>
    <row r="201" spans="1:14" ht="18.75" x14ac:dyDescent="0.3">
      <c r="A201" s="155">
        <v>200</v>
      </c>
      <c r="B201" s="237" t="s">
        <v>30</v>
      </c>
      <c r="C201" s="237" t="s">
        <v>759</v>
      </c>
      <c r="D201" s="238">
        <v>45162</v>
      </c>
      <c r="E201" s="239" t="s">
        <v>296</v>
      </c>
      <c r="F201" s="237" t="s">
        <v>195</v>
      </c>
      <c r="G201" s="240" t="s">
        <v>760</v>
      </c>
      <c r="H201" s="234"/>
      <c r="I201" s="3" t="s">
        <v>17</v>
      </c>
      <c r="K201" t="s">
        <v>116</v>
      </c>
      <c r="L201" t="s">
        <v>110</v>
      </c>
      <c r="M201" s="235">
        <v>42570</v>
      </c>
      <c r="N201" t="s">
        <v>599</v>
      </c>
    </row>
    <row r="202" spans="1:14" ht="18.75" x14ac:dyDescent="0.25">
      <c r="A202" s="155">
        <v>201</v>
      </c>
      <c r="B202" s="195" t="s">
        <v>21</v>
      </c>
      <c r="C202" s="195" t="s">
        <v>108</v>
      </c>
      <c r="D202" s="196">
        <v>45187</v>
      </c>
      <c r="E202" s="197" t="s">
        <v>763</v>
      </c>
      <c r="F202" s="195" t="s">
        <v>499</v>
      </c>
      <c r="G202" s="198" t="s">
        <v>764</v>
      </c>
      <c r="H202" s="156"/>
    </row>
    <row r="203" spans="1:14" ht="18.75" x14ac:dyDescent="0.25">
      <c r="A203" s="155">
        <v>202</v>
      </c>
      <c r="B203" s="195" t="s">
        <v>737</v>
      </c>
      <c r="C203" s="195" t="s">
        <v>767</v>
      </c>
      <c r="D203" s="196">
        <v>45134</v>
      </c>
      <c r="E203" s="197" t="s">
        <v>303</v>
      </c>
      <c r="F203" s="195" t="s">
        <v>522</v>
      </c>
      <c r="G203" s="195" t="s">
        <v>765</v>
      </c>
      <c r="H203" s="156"/>
    </row>
    <row r="204" spans="1:14" ht="18.75" x14ac:dyDescent="0.25">
      <c r="A204" s="155">
        <v>203</v>
      </c>
      <c r="B204" s="195" t="s">
        <v>38</v>
      </c>
      <c r="C204" s="195" t="s">
        <v>681</v>
      </c>
      <c r="D204" s="196">
        <v>45061</v>
      </c>
      <c r="E204" s="197" t="s">
        <v>303</v>
      </c>
      <c r="F204" s="195" t="s">
        <v>508</v>
      </c>
      <c r="G204" s="195" t="s">
        <v>766</v>
      </c>
      <c r="H204" s="156"/>
    </row>
    <row r="205" spans="1:14" ht="18.75" x14ac:dyDescent="0.25">
      <c r="A205" s="155">
        <v>204</v>
      </c>
      <c r="B205" s="195" t="s">
        <v>21</v>
      </c>
      <c r="C205" s="195" t="s">
        <v>769</v>
      </c>
      <c r="D205" s="196">
        <v>45200</v>
      </c>
      <c r="E205" s="197" t="s">
        <v>296</v>
      </c>
      <c r="F205" s="195" t="s">
        <v>86</v>
      </c>
      <c r="G205" s="195" t="s">
        <v>770</v>
      </c>
      <c r="H205" s="156"/>
    </row>
    <row r="206" spans="1:14" x14ac:dyDescent="0.25">
      <c r="A206" s="155"/>
      <c r="B206" s="156"/>
      <c r="C206" s="155"/>
      <c r="D206" s="182"/>
      <c r="E206" s="181"/>
      <c r="F206" s="155"/>
      <c r="G206" s="155"/>
      <c r="H206" s="156"/>
    </row>
    <row r="207" spans="1:14" x14ac:dyDescent="0.25">
      <c r="A207" s="155"/>
      <c r="B207" s="156"/>
      <c r="C207" s="155"/>
      <c r="D207" s="182"/>
      <c r="E207" s="181"/>
      <c r="F207" s="155"/>
      <c r="G207" s="155"/>
      <c r="H207" s="156"/>
    </row>
    <row r="208" spans="1:14" x14ac:dyDescent="0.25">
      <c r="A208" s="155"/>
      <c r="B208" s="156"/>
      <c r="C208" s="155"/>
      <c r="D208" s="182"/>
      <c r="E208" s="181"/>
      <c r="F208" s="155"/>
      <c r="G208" s="155"/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06" t="s">
        <v>268</v>
      </c>
      <c r="C3" s="307"/>
      <c r="D3" s="308" t="s">
        <v>477</v>
      </c>
      <c r="E3" s="309"/>
      <c r="F3" s="310"/>
      <c r="G3" s="308" t="s">
        <v>478</v>
      </c>
      <c r="H3" s="310"/>
      <c r="I3" s="5" t="s">
        <v>479</v>
      </c>
      <c r="J3" s="5" t="s">
        <v>480</v>
      </c>
      <c r="K3" s="308" t="s">
        <v>7</v>
      </c>
      <c r="L3" s="310"/>
      <c r="M3" s="4" t="s">
        <v>481</v>
      </c>
      <c r="N3" s="308" t="s">
        <v>482</v>
      </c>
      <c r="O3" s="310"/>
      <c r="P3" s="308" t="s">
        <v>483</v>
      </c>
      <c r="Q3" s="310"/>
      <c r="R3" s="308" t="s">
        <v>484</v>
      </c>
      <c r="S3" s="310"/>
      <c r="T3" s="314" t="s">
        <v>485</v>
      </c>
      <c r="U3" s="315"/>
      <c r="V3" s="315"/>
      <c r="W3" s="315"/>
      <c r="X3" s="315"/>
      <c r="Y3" s="316"/>
    </row>
    <row r="4" spans="2:25" ht="18.75" customHeight="1" x14ac:dyDescent="0.25">
      <c r="B4" s="311" t="s">
        <v>270</v>
      </c>
      <c r="C4" s="313"/>
      <c r="D4" s="350" t="s">
        <v>560</v>
      </c>
      <c r="E4" s="351"/>
      <c r="F4" s="352"/>
      <c r="G4" s="350" t="s">
        <v>550</v>
      </c>
      <c r="H4" s="352"/>
      <c r="I4" s="6" t="s">
        <v>486</v>
      </c>
      <c r="J4" s="6" t="s">
        <v>487</v>
      </c>
      <c r="K4" s="319">
        <v>3590.76</v>
      </c>
      <c r="L4" s="299"/>
      <c r="M4" s="7">
        <v>1</v>
      </c>
      <c r="N4" s="300">
        <v>83790.759999999995</v>
      </c>
      <c r="O4" s="301"/>
      <c r="P4" s="348">
        <v>1416.66</v>
      </c>
      <c r="Q4" s="349"/>
      <c r="R4" s="304"/>
      <c r="S4" s="362"/>
      <c r="T4" s="350" t="s">
        <v>488</v>
      </c>
      <c r="U4" s="351"/>
      <c r="V4" s="351"/>
      <c r="W4" s="351"/>
      <c r="X4" s="351"/>
      <c r="Y4" s="352"/>
    </row>
    <row r="5" spans="2:25" ht="18.75" customHeight="1" x14ac:dyDescent="0.25">
      <c r="B5" s="311"/>
      <c r="C5" s="313"/>
      <c r="D5" s="350" t="s">
        <v>558</v>
      </c>
      <c r="E5" s="351"/>
      <c r="F5" s="352"/>
      <c r="G5" s="350" t="s">
        <v>559</v>
      </c>
      <c r="H5" s="352"/>
      <c r="I5" s="6" t="s">
        <v>486</v>
      </c>
      <c r="J5" s="6" t="s">
        <v>487</v>
      </c>
      <c r="K5" s="286"/>
      <c r="L5" s="288"/>
      <c r="M5" s="8"/>
      <c r="N5" s="286"/>
      <c r="O5" s="288"/>
      <c r="P5" s="354">
        <v>3116.66</v>
      </c>
      <c r="Q5" s="355"/>
      <c r="R5" s="304"/>
      <c r="S5" s="362"/>
      <c r="T5" s="350" t="s">
        <v>488</v>
      </c>
      <c r="U5" s="351"/>
      <c r="V5" s="351"/>
      <c r="W5" s="351"/>
      <c r="X5" s="351"/>
      <c r="Y5" s="352"/>
    </row>
    <row r="6" spans="2:25" ht="18.75" customHeight="1" x14ac:dyDescent="0.25">
      <c r="B6" s="311"/>
      <c r="C6" s="313"/>
      <c r="D6" s="350" t="s">
        <v>560</v>
      </c>
      <c r="E6" s="351"/>
      <c r="F6" s="352"/>
      <c r="G6" s="350" t="s">
        <v>566</v>
      </c>
      <c r="H6" s="352"/>
      <c r="I6" s="6" t="s">
        <v>486</v>
      </c>
      <c r="J6" s="6" t="s">
        <v>487</v>
      </c>
      <c r="K6" s="286"/>
      <c r="L6" s="288"/>
      <c r="M6" s="8"/>
      <c r="N6" s="286"/>
      <c r="O6" s="288"/>
      <c r="P6" s="348">
        <v>850</v>
      </c>
      <c r="Q6" s="349"/>
      <c r="R6" s="304">
        <f>N4-P4-P5-P6</f>
        <v>78407.439999999988</v>
      </c>
      <c r="S6" s="362"/>
      <c r="T6" s="350" t="s">
        <v>488</v>
      </c>
      <c r="U6" s="351"/>
      <c r="V6" s="351"/>
      <c r="W6" s="351"/>
      <c r="X6" s="351"/>
      <c r="Y6" s="352"/>
    </row>
    <row r="7" spans="2:25" ht="18.75" customHeight="1" x14ac:dyDescent="0.25">
      <c r="B7" s="311"/>
      <c r="C7" s="313"/>
      <c r="D7" s="295"/>
      <c r="E7" s="296"/>
      <c r="F7" s="297"/>
      <c r="G7" s="286"/>
      <c r="H7" s="288"/>
      <c r="I7" s="10"/>
      <c r="J7" s="10"/>
      <c r="K7" s="286"/>
      <c r="L7" s="288"/>
      <c r="M7" s="8"/>
      <c r="N7" s="286"/>
      <c r="O7" s="288"/>
      <c r="P7" s="329"/>
      <c r="Q7" s="330"/>
      <c r="R7" s="345"/>
      <c r="S7" s="363"/>
      <c r="T7" s="291"/>
      <c r="U7" s="292"/>
      <c r="V7" s="292"/>
      <c r="W7" s="292"/>
      <c r="X7" s="292"/>
      <c r="Y7" s="293"/>
    </row>
    <row r="8" spans="2:25" ht="18.75" customHeight="1" x14ac:dyDescent="0.25">
      <c r="B8" s="311"/>
      <c r="C8" s="313"/>
      <c r="D8" s="295"/>
      <c r="E8" s="296"/>
      <c r="F8" s="297"/>
      <c r="G8" s="286"/>
      <c r="H8" s="288"/>
      <c r="I8" s="10"/>
      <c r="J8" s="10"/>
      <c r="K8" s="286"/>
      <c r="L8" s="288"/>
      <c r="M8" s="8"/>
      <c r="N8" s="286"/>
      <c r="O8" s="288"/>
      <c r="P8" s="329"/>
      <c r="Q8" s="330"/>
      <c r="R8" s="345"/>
      <c r="S8" s="363"/>
      <c r="T8" s="291"/>
      <c r="U8" s="292"/>
      <c r="V8" s="292"/>
      <c r="W8" s="292"/>
      <c r="X8" s="292"/>
      <c r="Y8" s="293"/>
    </row>
    <row r="9" spans="2:25" ht="18.75" customHeight="1" x14ac:dyDescent="0.25">
      <c r="B9" s="311"/>
      <c r="C9" s="313"/>
      <c r="D9" s="295"/>
      <c r="E9" s="296"/>
      <c r="F9" s="297"/>
      <c r="G9" s="286"/>
      <c r="H9" s="288"/>
      <c r="I9" s="10"/>
      <c r="J9" s="10"/>
      <c r="K9" s="286"/>
      <c r="L9" s="288"/>
      <c r="M9" s="8"/>
      <c r="N9" s="286"/>
      <c r="O9" s="288"/>
      <c r="P9" s="329"/>
      <c r="Q9" s="330"/>
      <c r="R9" s="345"/>
      <c r="S9" s="288"/>
      <c r="T9" s="291"/>
      <c r="U9" s="292"/>
      <c r="V9" s="292"/>
      <c r="W9" s="292"/>
      <c r="X9" s="292"/>
      <c r="Y9" s="293"/>
    </row>
    <row r="10" spans="2:25" ht="18.75" customHeight="1" x14ac:dyDescent="0.25">
      <c r="B10" s="337"/>
      <c r="C10" s="338"/>
      <c r="D10" s="295"/>
      <c r="E10" s="296"/>
      <c r="F10" s="297"/>
      <c r="G10" s="286"/>
      <c r="H10" s="288"/>
      <c r="I10" s="10"/>
      <c r="J10" s="10"/>
      <c r="K10" s="286"/>
      <c r="L10" s="288"/>
      <c r="M10" s="8"/>
      <c r="N10" s="286"/>
      <c r="O10" s="288"/>
      <c r="P10" s="360"/>
      <c r="Q10" s="361"/>
      <c r="R10" s="346"/>
      <c r="S10" s="327"/>
      <c r="T10" s="322"/>
      <c r="U10" s="323"/>
      <c r="V10" s="323"/>
      <c r="W10" s="323"/>
      <c r="X10" s="323"/>
      <c r="Y10" s="324"/>
    </row>
    <row r="11" spans="2:25" ht="15.75" x14ac:dyDescent="0.25">
      <c r="B11" s="306" t="s">
        <v>268</v>
      </c>
      <c r="C11" s="307"/>
      <c r="D11" s="308" t="s">
        <v>477</v>
      </c>
      <c r="E11" s="309"/>
      <c r="F11" s="310"/>
      <c r="G11" s="308" t="s">
        <v>478</v>
      </c>
      <c r="H11" s="310"/>
      <c r="I11" s="5" t="s">
        <v>479</v>
      </c>
      <c r="J11" s="5" t="s">
        <v>480</v>
      </c>
      <c r="K11" s="308" t="s">
        <v>7</v>
      </c>
      <c r="L11" s="310"/>
      <c r="M11" s="4" t="s">
        <v>481</v>
      </c>
      <c r="N11" s="308" t="s">
        <v>482</v>
      </c>
      <c r="O11" s="310"/>
      <c r="P11" s="308" t="s">
        <v>483</v>
      </c>
      <c r="Q11" s="310"/>
      <c r="R11" s="308" t="s">
        <v>484</v>
      </c>
      <c r="S11" s="310"/>
      <c r="T11" s="314" t="s">
        <v>485</v>
      </c>
      <c r="U11" s="315"/>
      <c r="V11" s="315"/>
      <c r="W11" s="315"/>
      <c r="X11" s="315"/>
      <c r="Y11" s="316"/>
    </row>
    <row r="12" spans="2:25" ht="15.75" x14ac:dyDescent="0.25">
      <c r="B12" s="335" t="s">
        <v>279</v>
      </c>
      <c r="C12" s="359"/>
      <c r="D12" s="286"/>
      <c r="E12" s="287"/>
      <c r="F12" s="288"/>
      <c r="G12" s="357"/>
      <c r="H12" s="358"/>
      <c r="I12" s="21"/>
      <c r="J12" s="21"/>
      <c r="K12" s="339">
        <v>6833.72</v>
      </c>
      <c r="L12" s="339"/>
      <c r="M12" s="22">
        <v>2</v>
      </c>
      <c r="N12" s="340">
        <v>36493.519999999997</v>
      </c>
      <c r="O12" s="340"/>
      <c r="P12" s="348">
        <v>0</v>
      </c>
      <c r="Q12" s="349"/>
      <c r="R12" s="304">
        <f>N12</f>
        <v>36493.519999999997</v>
      </c>
      <c r="S12" s="305"/>
      <c r="T12" s="322"/>
      <c r="U12" s="323"/>
      <c r="V12" s="323"/>
      <c r="W12" s="323"/>
      <c r="X12" s="323"/>
      <c r="Y12" s="324"/>
    </row>
    <row r="13" spans="2:25" ht="15.75" x14ac:dyDescent="0.25">
      <c r="B13" s="311"/>
      <c r="C13" s="313"/>
      <c r="D13" s="286"/>
      <c r="E13" s="287"/>
      <c r="F13" s="288"/>
      <c r="G13" s="357"/>
      <c r="H13" s="358"/>
      <c r="I13" s="21"/>
      <c r="J13" s="21"/>
      <c r="K13" s="286"/>
      <c r="L13" s="288"/>
      <c r="M13" s="8"/>
      <c r="N13" s="341"/>
      <c r="O13" s="341"/>
      <c r="P13" s="329"/>
      <c r="Q13" s="330"/>
      <c r="R13" s="345"/>
      <c r="S13" s="288"/>
      <c r="T13" s="322"/>
      <c r="U13" s="323"/>
      <c r="V13" s="323"/>
      <c r="W13" s="323"/>
      <c r="X13" s="323"/>
      <c r="Y13" s="324"/>
    </row>
    <row r="14" spans="2:25" ht="15.75" x14ac:dyDescent="0.25">
      <c r="B14" s="311"/>
      <c r="C14" s="313"/>
      <c r="D14" s="286"/>
      <c r="E14" s="287"/>
      <c r="F14" s="288"/>
      <c r="G14" s="357"/>
      <c r="H14" s="358"/>
      <c r="I14" s="21"/>
      <c r="J14" s="21"/>
      <c r="K14" s="286"/>
      <c r="L14" s="288"/>
      <c r="M14" s="8"/>
      <c r="N14" s="286"/>
      <c r="O14" s="288"/>
      <c r="P14" s="329"/>
      <c r="Q14" s="330"/>
      <c r="R14" s="345"/>
      <c r="S14" s="288"/>
      <c r="T14" s="291"/>
      <c r="U14" s="292"/>
      <c r="V14" s="292"/>
      <c r="W14" s="292"/>
      <c r="X14" s="292"/>
      <c r="Y14" s="293"/>
    </row>
    <row r="15" spans="2:25" ht="15.75" x14ac:dyDescent="0.25">
      <c r="B15" s="311"/>
      <c r="C15" s="313"/>
      <c r="D15" s="8"/>
      <c r="E15" s="18"/>
      <c r="F15" s="9"/>
      <c r="G15" s="357"/>
      <c r="H15" s="358"/>
      <c r="I15" s="21"/>
      <c r="J15" s="21"/>
      <c r="K15" s="286"/>
      <c r="L15" s="288"/>
      <c r="M15" s="8"/>
      <c r="N15" s="286"/>
      <c r="O15" s="288"/>
      <c r="P15" s="329"/>
      <c r="Q15" s="330"/>
      <c r="R15" s="345"/>
      <c r="S15" s="288"/>
      <c r="T15" s="291"/>
      <c r="U15" s="292"/>
      <c r="V15" s="292"/>
      <c r="W15" s="292"/>
      <c r="X15" s="292"/>
      <c r="Y15" s="293"/>
    </row>
    <row r="16" spans="2:25" ht="15.75" x14ac:dyDescent="0.25">
      <c r="B16" s="311"/>
      <c r="C16" s="313"/>
      <c r="D16" s="8"/>
      <c r="E16" s="18"/>
      <c r="F16" s="14"/>
      <c r="G16" s="19"/>
      <c r="H16" s="20"/>
      <c r="I16" s="21"/>
      <c r="J16" s="21"/>
      <c r="K16" s="286"/>
      <c r="L16" s="288"/>
      <c r="M16" s="8"/>
      <c r="N16" s="286"/>
      <c r="O16" s="288"/>
      <c r="P16" s="329"/>
      <c r="Q16" s="330"/>
      <c r="R16" s="345"/>
      <c r="S16" s="288"/>
      <c r="T16" s="291"/>
      <c r="U16" s="292"/>
      <c r="V16" s="292"/>
      <c r="W16" s="292"/>
      <c r="X16" s="292"/>
      <c r="Y16" s="293"/>
    </row>
    <row r="17" spans="2:25" ht="15.75" x14ac:dyDescent="0.25">
      <c r="B17" s="311"/>
      <c r="C17" s="313"/>
      <c r="D17" s="8"/>
      <c r="E17" s="18"/>
      <c r="F17" s="14"/>
      <c r="G17" s="19"/>
      <c r="H17" s="20"/>
      <c r="I17" s="21"/>
      <c r="J17" s="21"/>
      <c r="K17" s="286"/>
      <c r="L17" s="288"/>
      <c r="M17" s="8"/>
      <c r="N17" s="286"/>
      <c r="O17" s="288"/>
      <c r="P17" s="329"/>
      <c r="Q17" s="330"/>
      <c r="R17" s="11"/>
      <c r="S17" s="9"/>
      <c r="T17" s="291"/>
      <c r="U17" s="292"/>
      <c r="V17" s="292"/>
      <c r="W17" s="292"/>
      <c r="X17" s="292"/>
      <c r="Y17" s="293"/>
    </row>
    <row r="18" spans="2:25" ht="15.75" x14ac:dyDescent="0.25">
      <c r="B18" s="311"/>
      <c r="C18" s="313"/>
      <c r="D18" s="23"/>
      <c r="E18" s="24"/>
      <c r="F18" s="14"/>
      <c r="G18" s="286"/>
      <c r="H18" s="288"/>
      <c r="I18" s="10"/>
      <c r="J18" s="10"/>
      <c r="K18" s="286"/>
      <c r="L18" s="288"/>
      <c r="M18" s="8"/>
      <c r="N18" s="286"/>
      <c r="O18" s="288"/>
      <c r="P18" s="329"/>
      <c r="Q18" s="330"/>
      <c r="R18" s="345"/>
      <c r="S18" s="288"/>
      <c r="T18" s="291"/>
      <c r="U18" s="292"/>
      <c r="V18" s="292"/>
      <c r="W18" s="292"/>
      <c r="X18" s="292"/>
      <c r="Y18" s="293"/>
    </row>
    <row r="19" spans="2:25" ht="15.75" x14ac:dyDescent="0.25">
      <c r="B19" s="311"/>
      <c r="C19" s="313"/>
      <c r="D19" s="8"/>
      <c r="E19" s="18"/>
      <c r="F19" s="14"/>
      <c r="G19" s="24"/>
      <c r="H19" s="14"/>
      <c r="I19" s="10"/>
      <c r="J19" s="10"/>
      <c r="K19" s="286"/>
      <c r="L19" s="288"/>
      <c r="M19" s="8"/>
      <c r="N19" s="286"/>
      <c r="O19" s="288"/>
      <c r="P19" s="329"/>
      <c r="Q19" s="330"/>
      <c r="R19" s="11"/>
      <c r="S19" s="9"/>
      <c r="T19" s="291"/>
      <c r="U19" s="292"/>
      <c r="V19" s="292"/>
      <c r="W19" s="292"/>
      <c r="X19" s="292"/>
      <c r="Y19" s="293"/>
    </row>
    <row r="20" spans="2:25" ht="15.75" x14ac:dyDescent="0.25">
      <c r="B20" s="311"/>
      <c r="C20" s="313"/>
      <c r="D20" s="8"/>
      <c r="E20" s="18"/>
      <c r="F20" s="14"/>
      <c r="G20" s="24"/>
      <c r="H20" s="14"/>
      <c r="I20" s="10"/>
      <c r="J20" s="10"/>
      <c r="K20" s="286"/>
      <c r="L20" s="288"/>
      <c r="M20" s="8"/>
      <c r="N20" s="286"/>
      <c r="O20" s="288"/>
      <c r="P20" s="329"/>
      <c r="Q20" s="330"/>
      <c r="R20" s="345"/>
      <c r="S20" s="288"/>
      <c r="T20" s="291"/>
      <c r="U20" s="292"/>
      <c r="V20" s="292"/>
      <c r="W20" s="292"/>
      <c r="X20" s="292"/>
      <c r="Y20" s="293"/>
    </row>
    <row r="21" spans="2:25" ht="15.75" x14ac:dyDescent="0.25">
      <c r="B21" s="337"/>
      <c r="C21" s="338"/>
      <c r="D21" s="341"/>
      <c r="E21" s="341"/>
      <c r="F21" s="341"/>
      <c r="G21" s="341"/>
      <c r="H21" s="341"/>
      <c r="I21" s="10"/>
      <c r="J21" s="10"/>
      <c r="K21" s="286"/>
      <c r="L21" s="288"/>
      <c r="M21" s="8"/>
      <c r="N21" s="286"/>
      <c r="O21" s="288"/>
      <c r="P21" s="329"/>
      <c r="Q21" s="330"/>
      <c r="R21" s="345"/>
      <c r="S21" s="288"/>
      <c r="T21" s="291"/>
      <c r="U21" s="292"/>
      <c r="V21" s="292"/>
      <c r="W21" s="292"/>
      <c r="X21" s="292"/>
      <c r="Y21" s="293"/>
    </row>
    <row r="22" spans="2:25" ht="15.75" x14ac:dyDescent="0.25">
      <c r="B22" s="306" t="s">
        <v>268</v>
      </c>
      <c r="C22" s="307"/>
      <c r="D22" s="308" t="s">
        <v>477</v>
      </c>
      <c r="E22" s="309"/>
      <c r="F22" s="310"/>
      <c r="G22" s="308" t="s">
        <v>478</v>
      </c>
      <c r="H22" s="310"/>
      <c r="I22" s="5" t="s">
        <v>479</v>
      </c>
      <c r="J22" s="5" t="s">
        <v>480</v>
      </c>
      <c r="K22" s="308" t="s">
        <v>7</v>
      </c>
      <c r="L22" s="310"/>
      <c r="M22" s="4" t="s">
        <v>481</v>
      </c>
      <c r="N22" s="308" t="s">
        <v>482</v>
      </c>
      <c r="O22" s="310"/>
      <c r="P22" s="308" t="s">
        <v>483</v>
      </c>
      <c r="Q22" s="310"/>
      <c r="R22" s="308" t="s">
        <v>484</v>
      </c>
      <c r="S22" s="310"/>
      <c r="T22" s="314" t="s">
        <v>485</v>
      </c>
      <c r="U22" s="315"/>
      <c r="V22" s="315"/>
      <c r="W22" s="315"/>
      <c r="X22" s="315"/>
      <c r="Y22" s="316"/>
    </row>
    <row r="23" spans="2:25" ht="15.75" x14ac:dyDescent="0.25">
      <c r="B23" s="311" t="s">
        <v>274</v>
      </c>
      <c r="C23" s="313"/>
      <c r="D23" s="350" t="s">
        <v>546</v>
      </c>
      <c r="E23" s="351"/>
      <c r="F23" s="352"/>
      <c r="G23" s="353" t="s">
        <v>547</v>
      </c>
      <c r="H23" s="353"/>
      <c r="I23" s="6" t="s">
        <v>486</v>
      </c>
      <c r="J23" s="6" t="s">
        <v>487</v>
      </c>
      <c r="K23" s="300">
        <v>15760.65</v>
      </c>
      <c r="L23" s="301"/>
      <c r="M23" s="7">
        <v>4</v>
      </c>
      <c r="N23" s="300">
        <v>55193.52</v>
      </c>
      <c r="O23" s="301"/>
      <c r="P23" s="354">
        <v>1503.33</v>
      </c>
      <c r="Q23" s="355"/>
      <c r="R23" s="304">
        <f>N23-P23</f>
        <v>53690.189999999995</v>
      </c>
      <c r="S23" s="305"/>
      <c r="T23" s="350" t="s">
        <v>488</v>
      </c>
      <c r="U23" s="351"/>
      <c r="V23" s="351"/>
      <c r="W23" s="351"/>
      <c r="X23" s="351"/>
      <c r="Y23" s="352"/>
    </row>
    <row r="24" spans="2:25" ht="15.75" x14ac:dyDescent="0.25">
      <c r="B24" s="311"/>
      <c r="C24" s="313"/>
      <c r="D24" s="286"/>
      <c r="E24" s="287"/>
      <c r="F24" s="288"/>
      <c r="G24" s="341"/>
      <c r="H24" s="341"/>
      <c r="I24" s="10"/>
      <c r="J24" s="10"/>
      <c r="K24" s="286"/>
      <c r="L24" s="288"/>
      <c r="M24" s="8"/>
      <c r="N24" s="286"/>
      <c r="O24" s="288"/>
      <c r="P24" s="329"/>
      <c r="Q24" s="330"/>
      <c r="R24" s="304"/>
      <c r="S24" s="305"/>
      <c r="T24" s="291"/>
      <c r="U24" s="292"/>
      <c r="V24" s="292"/>
      <c r="W24" s="292"/>
      <c r="X24" s="292"/>
      <c r="Y24" s="293"/>
    </row>
    <row r="25" spans="2:25" ht="15.75" x14ac:dyDescent="0.25">
      <c r="B25" s="311"/>
      <c r="C25" s="313"/>
      <c r="D25" s="286"/>
      <c r="E25" s="287"/>
      <c r="F25" s="288"/>
      <c r="G25" s="341"/>
      <c r="H25" s="341"/>
      <c r="I25" s="10"/>
      <c r="J25" s="10"/>
      <c r="K25" s="286"/>
      <c r="L25" s="288"/>
      <c r="M25" s="8"/>
      <c r="N25" s="286"/>
      <c r="O25" s="288"/>
      <c r="P25" s="329"/>
      <c r="Q25" s="330"/>
      <c r="R25" s="345"/>
      <c r="S25" s="288"/>
      <c r="T25" s="291"/>
      <c r="U25" s="292"/>
      <c r="V25" s="292"/>
      <c r="W25" s="292"/>
      <c r="X25" s="292"/>
      <c r="Y25" s="293"/>
    </row>
    <row r="26" spans="2:25" ht="15.75" x14ac:dyDescent="0.25">
      <c r="B26" s="311"/>
      <c r="C26" s="313"/>
      <c r="D26" s="286"/>
      <c r="E26" s="287"/>
      <c r="F26" s="288"/>
      <c r="G26" s="341"/>
      <c r="H26" s="341"/>
      <c r="I26" s="10"/>
      <c r="J26" s="10"/>
      <c r="K26" s="286"/>
      <c r="L26" s="288"/>
      <c r="M26" s="8"/>
      <c r="N26" s="286"/>
      <c r="O26" s="288"/>
      <c r="P26" s="329"/>
      <c r="Q26" s="330"/>
      <c r="R26" s="345"/>
      <c r="S26" s="288"/>
      <c r="T26" s="291"/>
      <c r="U26" s="292"/>
      <c r="V26" s="292"/>
      <c r="W26" s="292"/>
      <c r="X26" s="292"/>
      <c r="Y26" s="293"/>
    </row>
    <row r="27" spans="2:25" ht="15.75" x14ac:dyDescent="0.25">
      <c r="B27" s="311"/>
      <c r="C27" s="313"/>
      <c r="D27" s="286"/>
      <c r="E27" s="287"/>
      <c r="F27" s="288"/>
      <c r="G27" s="341"/>
      <c r="H27" s="341"/>
      <c r="I27" s="10"/>
      <c r="J27" s="10"/>
      <c r="K27" s="286"/>
      <c r="L27" s="288"/>
      <c r="M27" s="8"/>
      <c r="N27" s="286"/>
      <c r="O27" s="288"/>
      <c r="P27" s="329"/>
      <c r="Q27" s="330"/>
      <c r="R27" s="345"/>
      <c r="S27" s="288"/>
      <c r="T27" s="291"/>
      <c r="U27" s="292"/>
      <c r="V27" s="292"/>
      <c r="W27" s="292"/>
      <c r="X27" s="292"/>
      <c r="Y27" s="293"/>
    </row>
    <row r="28" spans="2:25" ht="15.75" x14ac:dyDescent="0.25">
      <c r="B28" s="311"/>
      <c r="C28" s="313"/>
      <c r="D28" s="286"/>
      <c r="E28" s="287"/>
      <c r="F28" s="288"/>
      <c r="G28" s="341"/>
      <c r="H28" s="341"/>
      <c r="I28" s="10"/>
      <c r="J28" s="10"/>
      <c r="K28" s="286"/>
      <c r="L28" s="288"/>
      <c r="M28" s="8"/>
      <c r="N28" s="286"/>
      <c r="O28" s="288"/>
      <c r="P28" s="329"/>
      <c r="Q28" s="330"/>
      <c r="R28" s="11"/>
      <c r="S28" s="9"/>
      <c r="T28" s="291"/>
      <c r="U28" s="292"/>
      <c r="V28" s="292"/>
      <c r="W28" s="292"/>
      <c r="X28" s="292"/>
      <c r="Y28" s="293"/>
    </row>
    <row r="29" spans="2:25" ht="15.75" x14ac:dyDescent="0.25">
      <c r="B29" s="311"/>
      <c r="C29" s="313"/>
      <c r="D29" s="286"/>
      <c r="E29" s="287"/>
      <c r="F29" s="288"/>
      <c r="G29" s="341"/>
      <c r="H29" s="341"/>
      <c r="I29" s="10"/>
      <c r="J29" s="10"/>
      <c r="K29" s="286"/>
      <c r="L29" s="288"/>
      <c r="M29" s="8"/>
      <c r="N29" s="286"/>
      <c r="O29" s="288"/>
      <c r="P29" s="329"/>
      <c r="Q29" s="330"/>
      <c r="R29" s="345"/>
      <c r="S29" s="288"/>
      <c r="T29" s="291"/>
      <c r="U29" s="292"/>
      <c r="V29" s="292"/>
      <c r="W29" s="292"/>
      <c r="X29" s="292"/>
      <c r="Y29" s="293"/>
    </row>
    <row r="30" spans="2:25" ht="15.75" x14ac:dyDescent="0.25">
      <c r="B30" s="311"/>
      <c r="C30" s="313"/>
      <c r="D30" s="286"/>
      <c r="E30" s="287"/>
      <c r="F30" s="288"/>
      <c r="G30" s="341"/>
      <c r="H30" s="341"/>
      <c r="I30" s="10"/>
      <c r="J30" s="10"/>
      <c r="K30" s="286"/>
      <c r="L30" s="288"/>
      <c r="M30" s="8"/>
      <c r="N30" s="286"/>
      <c r="O30" s="288"/>
      <c r="P30" s="329"/>
      <c r="Q30" s="330"/>
      <c r="R30" s="345"/>
      <c r="S30" s="288"/>
      <c r="T30" s="291"/>
      <c r="U30" s="292"/>
      <c r="V30" s="292"/>
      <c r="W30" s="292"/>
      <c r="X30" s="292"/>
      <c r="Y30" s="293"/>
    </row>
    <row r="31" spans="2:25" ht="15.75" x14ac:dyDescent="0.25">
      <c r="B31" s="337"/>
      <c r="C31" s="338"/>
      <c r="D31" s="286"/>
      <c r="E31" s="287"/>
      <c r="F31" s="288"/>
      <c r="G31" s="341"/>
      <c r="H31" s="341"/>
      <c r="I31" s="10"/>
      <c r="J31" s="10"/>
      <c r="K31" s="286"/>
      <c r="L31" s="288"/>
      <c r="M31" s="23"/>
      <c r="N31" s="286"/>
      <c r="O31" s="288"/>
      <c r="P31" s="329"/>
      <c r="Q31" s="330"/>
      <c r="R31" s="346"/>
      <c r="S31" s="327"/>
      <c r="T31" s="322"/>
      <c r="U31" s="323"/>
      <c r="V31" s="323"/>
      <c r="W31" s="323"/>
      <c r="X31" s="323"/>
      <c r="Y31" s="324"/>
    </row>
    <row r="32" spans="2:25" ht="15.75" x14ac:dyDescent="0.25">
      <c r="B32" s="306" t="s">
        <v>268</v>
      </c>
      <c r="C32" s="307"/>
      <c r="D32" s="308" t="s">
        <v>477</v>
      </c>
      <c r="E32" s="309"/>
      <c r="F32" s="310"/>
      <c r="G32" s="308" t="s">
        <v>478</v>
      </c>
      <c r="H32" s="310"/>
      <c r="I32" s="5" t="s">
        <v>479</v>
      </c>
      <c r="J32" s="5" t="s">
        <v>480</v>
      </c>
      <c r="K32" s="308" t="s">
        <v>7</v>
      </c>
      <c r="L32" s="310"/>
      <c r="M32" s="4" t="s">
        <v>481</v>
      </c>
      <c r="N32" s="308" t="s">
        <v>482</v>
      </c>
      <c r="O32" s="310"/>
      <c r="P32" s="308" t="s">
        <v>483</v>
      </c>
      <c r="Q32" s="310"/>
      <c r="R32" s="308" t="s">
        <v>484</v>
      </c>
      <c r="S32" s="310"/>
      <c r="T32" s="314" t="s">
        <v>485</v>
      </c>
      <c r="U32" s="315"/>
      <c r="V32" s="315"/>
      <c r="W32" s="315"/>
      <c r="X32" s="315"/>
      <c r="Y32" s="316"/>
    </row>
    <row r="33" spans="2:25" ht="15.75" x14ac:dyDescent="0.25">
      <c r="B33" s="311" t="s">
        <v>276</v>
      </c>
      <c r="C33" s="313"/>
      <c r="D33" s="350" t="s">
        <v>548</v>
      </c>
      <c r="E33" s="351"/>
      <c r="F33" s="352"/>
      <c r="G33" s="353" t="s">
        <v>549</v>
      </c>
      <c r="H33" s="353"/>
      <c r="I33" s="6" t="s">
        <v>486</v>
      </c>
      <c r="J33" s="6" t="s">
        <v>487</v>
      </c>
      <c r="K33" s="300">
        <v>3590.76</v>
      </c>
      <c r="L33" s="301"/>
      <c r="M33" s="7">
        <v>1</v>
      </c>
      <c r="N33" s="300">
        <v>63700</v>
      </c>
      <c r="O33" s="301"/>
      <c r="P33" s="356">
        <v>566.66</v>
      </c>
      <c r="Q33" s="355"/>
      <c r="R33" s="304"/>
      <c r="S33" s="305"/>
      <c r="T33" s="350" t="s">
        <v>488</v>
      </c>
      <c r="U33" s="351"/>
      <c r="V33" s="351"/>
      <c r="W33" s="351"/>
      <c r="X33" s="351"/>
      <c r="Y33" s="352"/>
    </row>
    <row r="34" spans="2:25" ht="15.75" x14ac:dyDescent="0.25">
      <c r="B34" s="311"/>
      <c r="C34" s="313"/>
      <c r="D34" s="350" t="s">
        <v>551</v>
      </c>
      <c r="E34" s="351"/>
      <c r="F34" s="352"/>
      <c r="G34" s="353" t="s">
        <v>552</v>
      </c>
      <c r="H34" s="353"/>
      <c r="I34" s="6" t="s">
        <v>486</v>
      </c>
      <c r="J34" s="6" t="s">
        <v>487</v>
      </c>
      <c r="K34" s="286"/>
      <c r="L34" s="288"/>
      <c r="M34" s="8"/>
      <c r="N34" s="286"/>
      <c r="O34" s="288"/>
      <c r="P34" s="354">
        <v>2266.66</v>
      </c>
      <c r="Q34" s="355"/>
      <c r="R34" s="304"/>
      <c r="S34" s="305"/>
      <c r="T34" s="350" t="s">
        <v>488</v>
      </c>
      <c r="U34" s="351"/>
      <c r="V34" s="351"/>
      <c r="W34" s="351"/>
      <c r="X34" s="351"/>
      <c r="Y34" s="352"/>
    </row>
    <row r="35" spans="2:25" ht="15.75" x14ac:dyDescent="0.25">
      <c r="B35" s="311"/>
      <c r="C35" s="313"/>
      <c r="D35" s="350" t="s">
        <v>551</v>
      </c>
      <c r="E35" s="351"/>
      <c r="F35" s="352"/>
      <c r="G35" s="350" t="s">
        <v>557</v>
      </c>
      <c r="H35" s="352"/>
      <c r="I35" s="6" t="s">
        <v>486</v>
      </c>
      <c r="J35" s="6" t="s">
        <v>487</v>
      </c>
      <c r="K35" s="286"/>
      <c r="L35" s="288"/>
      <c r="M35" s="8"/>
      <c r="N35" s="286"/>
      <c r="O35" s="288"/>
      <c r="P35" s="354">
        <v>1133.33</v>
      </c>
      <c r="Q35" s="355"/>
      <c r="R35" s="304">
        <f>N33-P33-P34-P35</f>
        <v>59733.349999999991</v>
      </c>
      <c r="S35" s="305"/>
      <c r="T35" s="350" t="s">
        <v>488</v>
      </c>
      <c r="U35" s="351"/>
      <c r="V35" s="351"/>
      <c r="W35" s="351"/>
      <c r="X35" s="351"/>
      <c r="Y35" s="352"/>
    </row>
    <row r="36" spans="2:25" ht="15.75" x14ac:dyDescent="0.25">
      <c r="B36" s="311"/>
      <c r="C36" s="313"/>
      <c r="D36" s="8"/>
      <c r="E36" s="18"/>
      <c r="F36" s="9"/>
      <c r="G36" s="286"/>
      <c r="H36" s="288"/>
      <c r="I36" s="10"/>
      <c r="J36" s="10"/>
      <c r="K36" s="286"/>
      <c r="L36" s="288"/>
      <c r="M36" s="8"/>
      <c r="N36" s="286"/>
      <c r="O36" s="288"/>
      <c r="P36" s="329"/>
      <c r="Q36" s="330"/>
      <c r="R36" s="345"/>
      <c r="S36" s="288"/>
      <c r="T36" s="291"/>
      <c r="U36" s="292"/>
      <c r="V36" s="292"/>
      <c r="W36" s="292"/>
      <c r="X36" s="292"/>
      <c r="Y36" s="293"/>
    </row>
    <row r="37" spans="2:25" ht="15.75" x14ac:dyDescent="0.25">
      <c r="B37" s="311"/>
      <c r="C37" s="313"/>
      <c r="D37" s="8"/>
      <c r="E37" s="18"/>
      <c r="F37" s="9"/>
      <c r="G37" s="8"/>
      <c r="H37" s="9"/>
      <c r="I37" s="10"/>
      <c r="J37" s="10"/>
      <c r="K37" s="8"/>
      <c r="L37" s="9"/>
      <c r="M37" s="8"/>
      <c r="N37" s="286"/>
      <c r="O37" s="288"/>
      <c r="P37" s="329"/>
      <c r="Q37" s="330"/>
      <c r="R37" s="345"/>
      <c r="S37" s="288"/>
      <c r="T37" s="291"/>
      <c r="U37" s="292"/>
      <c r="V37" s="292"/>
      <c r="W37" s="292"/>
      <c r="X37" s="292"/>
      <c r="Y37" s="293"/>
    </row>
    <row r="38" spans="2:25" ht="15.75" x14ac:dyDescent="0.25">
      <c r="B38" s="311"/>
      <c r="C38" s="313"/>
      <c r="D38" s="8"/>
      <c r="E38" s="18"/>
      <c r="F38" s="9"/>
      <c r="G38" s="8"/>
      <c r="H38" s="9"/>
      <c r="I38" s="10"/>
      <c r="J38" s="10"/>
      <c r="K38" s="8"/>
      <c r="L38" s="9"/>
      <c r="M38" s="8"/>
      <c r="N38" s="286"/>
      <c r="O38" s="288"/>
      <c r="P38" s="329"/>
      <c r="Q38" s="330"/>
      <c r="R38" s="345"/>
      <c r="S38" s="288"/>
      <c r="T38" s="291"/>
      <c r="U38" s="292"/>
      <c r="V38" s="292"/>
      <c r="W38" s="292"/>
      <c r="X38" s="292"/>
      <c r="Y38" s="293"/>
    </row>
    <row r="39" spans="2:25" ht="15.75" x14ac:dyDescent="0.25">
      <c r="B39" s="311"/>
      <c r="C39" s="313"/>
      <c r="D39" s="8"/>
      <c r="E39" s="18"/>
      <c r="F39" s="9"/>
      <c r="G39" s="8"/>
      <c r="H39" s="9"/>
      <c r="I39" s="10"/>
      <c r="J39" s="10"/>
      <c r="K39" s="8"/>
      <c r="L39" s="9"/>
      <c r="M39" s="8"/>
      <c r="N39" s="286"/>
      <c r="O39" s="288"/>
      <c r="P39" s="329"/>
      <c r="Q39" s="330"/>
      <c r="R39" s="345"/>
      <c r="S39" s="288"/>
      <c r="T39" s="291"/>
      <c r="U39" s="292"/>
      <c r="V39" s="292"/>
      <c r="W39" s="292"/>
      <c r="X39" s="292"/>
      <c r="Y39" s="293"/>
    </row>
    <row r="40" spans="2:25" ht="15.75" x14ac:dyDescent="0.25">
      <c r="B40" s="311"/>
      <c r="C40" s="313"/>
      <c r="D40" s="8"/>
      <c r="E40" s="18"/>
      <c r="F40" s="9"/>
      <c r="G40" s="286"/>
      <c r="H40" s="288"/>
      <c r="I40" s="10"/>
      <c r="J40" s="10"/>
      <c r="K40" s="286"/>
      <c r="L40" s="288"/>
      <c r="M40" s="8"/>
      <c r="N40" s="286"/>
      <c r="O40" s="288"/>
      <c r="P40" s="329"/>
      <c r="Q40" s="330"/>
      <c r="R40" s="345"/>
      <c r="S40" s="288"/>
      <c r="T40" s="291"/>
      <c r="U40" s="292"/>
      <c r="V40" s="292"/>
      <c r="W40" s="292"/>
      <c r="X40" s="292"/>
      <c r="Y40" s="293"/>
    </row>
    <row r="41" spans="2:25" ht="15.75" x14ac:dyDescent="0.25">
      <c r="B41" s="337"/>
      <c r="C41" s="338"/>
      <c r="D41" s="325"/>
      <c r="E41" s="326"/>
      <c r="F41" s="327"/>
      <c r="G41" s="328"/>
      <c r="H41" s="328"/>
      <c r="I41" s="10"/>
      <c r="J41" s="10"/>
      <c r="K41" s="325"/>
      <c r="L41" s="327"/>
      <c r="M41" s="23"/>
      <c r="N41" s="286"/>
      <c r="O41" s="288"/>
      <c r="P41" s="329"/>
      <c r="Q41" s="330"/>
      <c r="R41" s="346"/>
      <c r="S41" s="327"/>
      <c r="T41" s="15"/>
      <c r="U41" s="16"/>
      <c r="V41" s="16"/>
      <c r="W41" s="16"/>
      <c r="X41" s="16"/>
      <c r="Y41" s="17"/>
    </row>
    <row r="42" spans="2:25" ht="15.75" x14ac:dyDescent="0.25">
      <c r="B42" s="306" t="s">
        <v>268</v>
      </c>
      <c r="C42" s="307"/>
      <c r="D42" s="308" t="s">
        <v>477</v>
      </c>
      <c r="E42" s="309"/>
      <c r="F42" s="310"/>
      <c r="G42" s="308" t="s">
        <v>478</v>
      </c>
      <c r="H42" s="310"/>
      <c r="I42" s="5" t="s">
        <v>479</v>
      </c>
      <c r="J42" s="5" t="s">
        <v>480</v>
      </c>
      <c r="K42" s="308" t="s">
        <v>7</v>
      </c>
      <c r="L42" s="310"/>
      <c r="M42" s="4" t="s">
        <v>481</v>
      </c>
      <c r="N42" s="308" t="s">
        <v>482</v>
      </c>
      <c r="O42" s="310"/>
      <c r="P42" s="308" t="s">
        <v>483</v>
      </c>
      <c r="Q42" s="310"/>
      <c r="R42" s="308" t="s">
        <v>484</v>
      </c>
      <c r="S42" s="310"/>
      <c r="T42" s="314" t="s">
        <v>485</v>
      </c>
      <c r="U42" s="315"/>
      <c r="V42" s="315"/>
      <c r="W42" s="315"/>
      <c r="X42" s="315"/>
      <c r="Y42" s="316"/>
    </row>
    <row r="43" spans="2:25" ht="15.75" x14ac:dyDescent="0.25">
      <c r="B43" s="311" t="s">
        <v>272</v>
      </c>
      <c r="C43" s="312"/>
      <c r="D43" s="286" t="s">
        <v>561</v>
      </c>
      <c r="E43" s="287"/>
      <c r="F43" s="288"/>
      <c r="G43" s="286" t="s">
        <v>562</v>
      </c>
      <c r="H43" s="288"/>
      <c r="I43" s="10" t="s">
        <v>486</v>
      </c>
      <c r="J43" s="10" t="s">
        <v>487</v>
      </c>
      <c r="K43" s="300">
        <v>0</v>
      </c>
      <c r="L43" s="301"/>
      <c r="M43" s="7">
        <v>0</v>
      </c>
      <c r="N43" s="300">
        <v>52900</v>
      </c>
      <c r="O43" s="301"/>
      <c r="P43" s="348"/>
      <c r="Q43" s="349"/>
      <c r="R43" s="304"/>
      <c r="S43" s="305"/>
      <c r="T43" s="350" t="s">
        <v>488</v>
      </c>
      <c r="U43" s="351"/>
      <c r="V43" s="351"/>
      <c r="W43" s="351"/>
      <c r="X43" s="351"/>
      <c r="Y43" s="352"/>
    </row>
    <row r="44" spans="2:25" ht="15.75" x14ac:dyDescent="0.25">
      <c r="B44" s="311"/>
      <c r="C44" s="312"/>
      <c r="D44" s="286"/>
      <c r="E44" s="287"/>
      <c r="F44" s="288"/>
      <c r="G44" s="286"/>
      <c r="H44" s="288"/>
      <c r="I44" s="10"/>
      <c r="J44" s="10"/>
      <c r="K44" s="298"/>
      <c r="L44" s="299"/>
      <c r="M44" s="7"/>
      <c r="N44" s="298"/>
      <c r="O44" s="299"/>
      <c r="P44" s="320"/>
      <c r="Q44" s="321"/>
      <c r="R44" s="304"/>
      <c r="S44" s="305"/>
      <c r="T44" s="291"/>
      <c r="U44" s="292"/>
      <c r="V44" s="292"/>
      <c r="W44" s="292"/>
      <c r="X44" s="292"/>
      <c r="Y44" s="293"/>
    </row>
    <row r="45" spans="2:25" ht="15.75" x14ac:dyDescent="0.25">
      <c r="B45" s="311"/>
      <c r="C45" s="312"/>
      <c r="D45" s="286"/>
      <c r="E45" s="287"/>
      <c r="F45" s="288"/>
      <c r="G45" s="286"/>
      <c r="H45" s="288"/>
      <c r="I45" s="10"/>
      <c r="J45" s="10"/>
      <c r="K45" s="286"/>
      <c r="L45" s="288"/>
      <c r="M45" s="8"/>
      <c r="N45" s="286"/>
      <c r="O45" s="288"/>
      <c r="P45" s="317"/>
      <c r="Q45" s="318"/>
      <c r="R45" s="304">
        <f>N43-P43-P44-P45</f>
        <v>52900</v>
      </c>
      <c r="S45" s="305"/>
      <c r="T45" s="291"/>
      <c r="U45" s="292"/>
      <c r="V45" s="292"/>
      <c r="W45" s="292"/>
      <c r="X45" s="292"/>
      <c r="Y45" s="293"/>
    </row>
    <row r="46" spans="2:25" ht="15.75" x14ac:dyDescent="0.25">
      <c r="B46" s="311"/>
      <c r="C46" s="313"/>
      <c r="D46" s="286"/>
      <c r="E46" s="287"/>
      <c r="F46" s="288"/>
      <c r="G46" s="286"/>
      <c r="H46" s="288"/>
      <c r="I46" s="10"/>
      <c r="J46" s="10"/>
      <c r="K46" s="286"/>
      <c r="L46" s="288"/>
      <c r="M46" s="8"/>
      <c r="N46" s="286"/>
      <c r="O46" s="288"/>
      <c r="P46" s="317"/>
      <c r="Q46" s="318"/>
      <c r="R46" s="345"/>
      <c r="S46" s="288"/>
      <c r="T46" s="291"/>
      <c r="U46" s="292"/>
      <c r="V46" s="292"/>
      <c r="W46" s="292"/>
      <c r="X46" s="292"/>
      <c r="Y46" s="293"/>
    </row>
    <row r="47" spans="2:25" ht="15.75" x14ac:dyDescent="0.25">
      <c r="B47" s="311"/>
      <c r="C47" s="313"/>
      <c r="D47" s="286"/>
      <c r="E47" s="287"/>
      <c r="F47" s="288"/>
      <c r="G47" s="286"/>
      <c r="H47" s="288"/>
      <c r="I47" s="10"/>
      <c r="J47" s="10"/>
      <c r="K47" s="8"/>
      <c r="L47" s="9"/>
      <c r="M47" s="8"/>
      <c r="N47" s="286"/>
      <c r="O47" s="288"/>
      <c r="P47" s="317"/>
      <c r="Q47" s="318"/>
      <c r="R47" s="345"/>
      <c r="S47" s="288"/>
      <c r="T47" s="291"/>
      <c r="U47" s="292"/>
      <c r="V47" s="292"/>
      <c r="W47" s="292"/>
      <c r="X47" s="292"/>
      <c r="Y47" s="293"/>
    </row>
    <row r="48" spans="2:25" ht="15.75" x14ac:dyDescent="0.25">
      <c r="B48" s="311"/>
      <c r="C48" s="313"/>
      <c r="D48" s="286"/>
      <c r="E48" s="287"/>
      <c r="F48" s="288"/>
      <c r="G48" s="286"/>
      <c r="H48" s="288"/>
      <c r="I48" s="10"/>
      <c r="J48" s="10"/>
      <c r="K48" s="8"/>
      <c r="L48" s="9"/>
      <c r="M48" s="8"/>
      <c r="N48" s="8"/>
      <c r="O48" s="9"/>
      <c r="P48" s="317"/>
      <c r="Q48" s="318"/>
      <c r="R48" s="345"/>
      <c r="S48" s="288"/>
      <c r="T48" s="291"/>
      <c r="U48" s="292"/>
      <c r="V48" s="292"/>
      <c r="W48" s="292"/>
      <c r="X48" s="292"/>
      <c r="Y48" s="293"/>
    </row>
    <row r="49" spans="2:25" ht="15.75" x14ac:dyDescent="0.25">
      <c r="B49" s="311"/>
      <c r="C49" s="313"/>
      <c r="D49" s="286"/>
      <c r="E49" s="287"/>
      <c r="F49" s="288"/>
      <c r="G49" s="286"/>
      <c r="H49" s="288"/>
      <c r="I49" s="10"/>
      <c r="J49" s="10"/>
      <c r="K49" s="8"/>
      <c r="L49" s="9"/>
      <c r="M49" s="8"/>
      <c r="N49" s="8"/>
      <c r="O49" s="9"/>
      <c r="P49" s="317"/>
      <c r="Q49" s="318"/>
      <c r="R49" s="345"/>
      <c r="S49" s="288"/>
      <c r="T49" s="291"/>
      <c r="U49" s="292"/>
      <c r="V49" s="292"/>
      <c r="W49" s="292"/>
      <c r="X49" s="292"/>
      <c r="Y49" s="293"/>
    </row>
    <row r="50" spans="2:25" ht="15.75" x14ac:dyDescent="0.25">
      <c r="B50" s="311"/>
      <c r="C50" s="313"/>
      <c r="D50" s="286"/>
      <c r="E50" s="287"/>
      <c r="F50" s="288"/>
      <c r="G50" s="286"/>
      <c r="H50" s="288"/>
      <c r="I50" s="10"/>
      <c r="J50" s="10"/>
      <c r="K50" s="8"/>
      <c r="L50" s="9"/>
      <c r="M50" s="8"/>
      <c r="N50" s="8"/>
      <c r="O50" s="9"/>
      <c r="P50" s="317"/>
      <c r="Q50" s="318"/>
      <c r="R50" s="345"/>
      <c r="S50" s="288"/>
      <c r="T50" s="291"/>
      <c r="U50" s="292"/>
      <c r="V50" s="292"/>
      <c r="W50" s="292"/>
      <c r="X50" s="292"/>
      <c r="Y50" s="293"/>
    </row>
    <row r="51" spans="2:25" ht="15.75" x14ac:dyDescent="0.25">
      <c r="B51" s="311"/>
      <c r="C51" s="313"/>
      <c r="D51" s="286"/>
      <c r="E51" s="287"/>
      <c r="F51" s="288"/>
      <c r="G51" s="286"/>
      <c r="H51" s="288"/>
      <c r="I51" s="10"/>
      <c r="J51" s="10"/>
      <c r="K51" s="286"/>
      <c r="L51" s="288"/>
      <c r="M51" s="8"/>
      <c r="N51" s="286"/>
      <c r="O51" s="288"/>
      <c r="P51" s="317"/>
      <c r="Q51" s="318"/>
      <c r="R51" s="345"/>
      <c r="S51" s="288"/>
      <c r="T51" s="291"/>
      <c r="U51" s="292"/>
      <c r="V51" s="292"/>
      <c r="W51" s="292"/>
      <c r="X51" s="292"/>
      <c r="Y51" s="293"/>
    </row>
    <row r="52" spans="2:25" ht="15.75" x14ac:dyDescent="0.25">
      <c r="B52" s="337"/>
      <c r="C52" s="347"/>
      <c r="D52" s="341"/>
      <c r="E52" s="341"/>
      <c r="F52" s="341"/>
      <c r="G52" s="286"/>
      <c r="H52" s="288"/>
      <c r="I52" s="10"/>
      <c r="J52" s="10"/>
      <c r="K52" s="341"/>
      <c r="L52" s="341"/>
      <c r="M52" s="10"/>
      <c r="N52" s="341"/>
      <c r="O52" s="341"/>
      <c r="P52" s="317"/>
      <c r="Q52" s="318"/>
      <c r="R52" s="341"/>
      <c r="S52" s="341"/>
      <c r="T52" s="292"/>
      <c r="U52" s="292"/>
      <c r="V52" s="292"/>
      <c r="W52" s="292"/>
      <c r="X52" s="292"/>
      <c r="Y52" s="293"/>
    </row>
    <row r="53" spans="2:25" ht="15.75" x14ac:dyDescent="0.25">
      <c r="B53" s="306" t="s">
        <v>268</v>
      </c>
      <c r="C53" s="307"/>
      <c r="D53" s="308" t="s">
        <v>477</v>
      </c>
      <c r="E53" s="309"/>
      <c r="F53" s="310"/>
      <c r="G53" s="308" t="s">
        <v>478</v>
      </c>
      <c r="H53" s="310"/>
      <c r="I53" s="5" t="s">
        <v>479</v>
      </c>
      <c r="J53" s="5" t="s">
        <v>480</v>
      </c>
      <c r="K53" s="308" t="s">
        <v>7</v>
      </c>
      <c r="L53" s="310"/>
      <c r="M53" s="4" t="s">
        <v>481</v>
      </c>
      <c r="N53" s="308" t="s">
        <v>482</v>
      </c>
      <c r="O53" s="310"/>
      <c r="P53" s="308" t="s">
        <v>483</v>
      </c>
      <c r="Q53" s="310"/>
      <c r="R53" s="308" t="s">
        <v>484</v>
      </c>
      <c r="S53" s="310"/>
      <c r="T53" s="314" t="s">
        <v>485</v>
      </c>
      <c r="U53" s="315"/>
      <c r="V53" s="315"/>
      <c r="W53" s="315"/>
      <c r="X53" s="315"/>
      <c r="Y53" s="316"/>
    </row>
    <row r="54" spans="2:25" ht="15.75" x14ac:dyDescent="0.25">
      <c r="B54" s="335" t="s">
        <v>277</v>
      </c>
      <c r="C54" s="336"/>
      <c r="D54" s="341"/>
      <c r="E54" s="341"/>
      <c r="F54" s="341"/>
      <c r="G54" s="341"/>
      <c r="H54" s="341"/>
      <c r="I54" s="10"/>
      <c r="J54" s="10"/>
      <c r="K54" s="339">
        <v>21544.560000000001</v>
      </c>
      <c r="L54" s="339"/>
      <c r="M54" s="22">
        <v>6</v>
      </c>
      <c r="N54" s="340">
        <v>38753.800000000003</v>
      </c>
      <c r="O54" s="340"/>
      <c r="P54" s="333"/>
      <c r="Q54" s="334"/>
      <c r="R54" s="343">
        <f>N54-P54</f>
        <v>38753.800000000003</v>
      </c>
      <c r="S54" s="344"/>
      <c r="T54" s="292"/>
      <c r="U54" s="292"/>
      <c r="V54" s="292"/>
      <c r="W54" s="292"/>
      <c r="X54" s="292"/>
      <c r="Y54" s="293"/>
    </row>
    <row r="55" spans="2:25" ht="15.75" x14ac:dyDescent="0.25">
      <c r="B55" s="311"/>
      <c r="C55" s="312"/>
      <c r="D55" s="341"/>
      <c r="E55" s="341"/>
      <c r="F55" s="341"/>
      <c r="G55" s="341"/>
      <c r="H55" s="341"/>
      <c r="I55" s="10"/>
      <c r="J55" s="10"/>
      <c r="K55" s="341"/>
      <c r="L55" s="341"/>
      <c r="M55" s="10"/>
      <c r="N55" s="341"/>
      <c r="O55" s="341"/>
      <c r="P55" s="342"/>
      <c r="Q55" s="342"/>
      <c r="R55" s="341"/>
      <c r="S55" s="341"/>
      <c r="T55" s="292"/>
      <c r="U55" s="292"/>
      <c r="V55" s="292"/>
      <c r="W55" s="292"/>
      <c r="X55" s="292"/>
      <c r="Y55" s="293"/>
    </row>
    <row r="56" spans="2:25" ht="15.75" x14ac:dyDescent="0.25">
      <c r="B56" s="311"/>
      <c r="C56" s="313"/>
      <c r="D56" s="286"/>
      <c r="E56" s="287"/>
      <c r="F56" s="288"/>
      <c r="G56" s="286"/>
      <c r="H56" s="288"/>
      <c r="I56" s="10"/>
      <c r="J56" s="10"/>
      <c r="K56" s="286"/>
      <c r="L56" s="288"/>
      <c r="M56" s="18"/>
      <c r="N56" s="286"/>
      <c r="O56" s="288"/>
      <c r="P56" s="329"/>
      <c r="Q56" s="330"/>
      <c r="R56" s="286"/>
      <c r="S56" s="288"/>
      <c r="T56" s="291"/>
      <c r="U56" s="292"/>
      <c r="V56" s="292"/>
      <c r="W56" s="292"/>
      <c r="X56" s="292"/>
      <c r="Y56" s="293"/>
    </row>
    <row r="57" spans="2:25" ht="15.75" x14ac:dyDescent="0.25">
      <c r="B57" s="311"/>
      <c r="C57" s="313"/>
      <c r="D57" s="23"/>
      <c r="E57" s="24"/>
      <c r="F57" s="14"/>
      <c r="G57" s="286"/>
      <c r="H57" s="288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291"/>
      <c r="U57" s="292"/>
      <c r="V57" s="292"/>
      <c r="W57" s="292"/>
      <c r="X57" s="292"/>
      <c r="Y57" s="293"/>
    </row>
    <row r="58" spans="2:25" ht="15.75" x14ac:dyDescent="0.25">
      <c r="B58" s="311"/>
      <c r="C58" s="313"/>
      <c r="D58" s="23"/>
      <c r="E58" s="24"/>
      <c r="F58" s="14"/>
      <c r="G58" s="286"/>
      <c r="H58" s="288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291"/>
      <c r="U58" s="292"/>
      <c r="V58" s="292"/>
      <c r="W58" s="292"/>
      <c r="X58" s="292"/>
      <c r="Y58" s="293"/>
    </row>
    <row r="59" spans="2:25" ht="15.75" x14ac:dyDescent="0.25">
      <c r="B59" s="311"/>
      <c r="C59" s="313"/>
      <c r="D59" s="23"/>
      <c r="E59" s="24"/>
      <c r="F59" s="14"/>
      <c r="G59" s="286"/>
      <c r="H59" s="288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291"/>
      <c r="U59" s="292"/>
      <c r="V59" s="292"/>
      <c r="W59" s="292"/>
      <c r="X59" s="292"/>
      <c r="Y59" s="293"/>
    </row>
    <row r="60" spans="2:25" ht="15.75" x14ac:dyDescent="0.25">
      <c r="B60" s="311"/>
      <c r="C60" s="313"/>
      <c r="D60" s="23"/>
      <c r="E60" s="24"/>
      <c r="F60" s="14"/>
      <c r="G60" s="286"/>
      <c r="H60" s="288"/>
      <c r="I60" s="10"/>
      <c r="J60" s="10"/>
      <c r="K60" s="23"/>
      <c r="L60" s="14"/>
      <c r="M60" s="24"/>
      <c r="N60" s="23"/>
      <c r="O60" s="14"/>
      <c r="P60" s="329"/>
      <c r="Q60" s="330"/>
      <c r="R60" s="23"/>
      <c r="S60" s="14"/>
      <c r="T60" s="291"/>
      <c r="U60" s="292"/>
      <c r="V60" s="292"/>
      <c r="W60" s="292"/>
      <c r="X60" s="292"/>
      <c r="Y60" s="293"/>
    </row>
    <row r="61" spans="2:25" ht="15.75" x14ac:dyDescent="0.25">
      <c r="B61" s="311"/>
      <c r="C61" s="313"/>
      <c r="D61" s="23"/>
      <c r="E61" s="24"/>
      <c r="F61" s="14"/>
      <c r="G61" s="286"/>
      <c r="H61" s="288"/>
      <c r="I61" s="10"/>
      <c r="J61" s="10"/>
      <c r="K61" s="23"/>
      <c r="L61" s="14"/>
      <c r="M61" s="24"/>
      <c r="N61" s="23"/>
      <c r="O61" s="14"/>
      <c r="P61" s="329"/>
      <c r="Q61" s="330"/>
      <c r="R61" s="23"/>
      <c r="S61" s="14"/>
      <c r="T61" s="291"/>
      <c r="U61" s="292"/>
      <c r="V61" s="292"/>
      <c r="W61" s="292"/>
      <c r="X61" s="292"/>
      <c r="Y61" s="293"/>
    </row>
    <row r="62" spans="2:25" ht="15.75" x14ac:dyDescent="0.25">
      <c r="B62" s="311"/>
      <c r="C62" s="313"/>
      <c r="D62" s="23"/>
      <c r="E62" s="24"/>
      <c r="F62" s="14"/>
      <c r="G62" s="286"/>
      <c r="H62" s="288"/>
      <c r="I62" s="10"/>
      <c r="J62" s="10"/>
      <c r="K62" s="23"/>
      <c r="L62" s="14"/>
      <c r="M62" s="24"/>
      <c r="N62" s="23"/>
      <c r="O62" s="14"/>
      <c r="P62" s="329"/>
      <c r="Q62" s="330"/>
      <c r="R62" s="23"/>
      <c r="S62" s="14"/>
      <c r="T62" s="291"/>
      <c r="U62" s="292"/>
      <c r="V62" s="292"/>
      <c r="W62" s="292"/>
      <c r="X62" s="292"/>
      <c r="Y62" s="293"/>
    </row>
    <row r="63" spans="2:25" ht="15.75" x14ac:dyDescent="0.25">
      <c r="B63" s="337"/>
      <c r="C63" s="338"/>
      <c r="D63" s="325"/>
      <c r="E63" s="326"/>
      <c r="F63" s="327"/>
      <c r="G63" s="325"/>
      <c r="H63" s="327"/>
      <c r="I63" s="10"/>
      <c r="J63" s="10"/>
      <c r="K63" s="325"/>
      <c r="L63" s="327"/>
      <c r="M63" s="24"/>
      <c r="N63" s="325"/>
      <c r="O63" s="327"/>
      <c r="P63" s="329"/>
      <c r="Q63" s="330"/>
      <c r="R63" s="325"/>
      <c r="S63" s="327"/>
      <c r="T63" s="322"/>
      <c r="U63" s="323"/>
      <c r="V63" s="323"/>
      <c r="W63" s="323"/>
      <c r="X63" s="323"/>
      <c r="Y63" s="324"/>
    </row>
    <row r="64" spans="2:25" ht="15.75" x14ac:dyDescent="0.25">
      <c r="B64" s="306" t="s">
        <v>268</v>
      </c>
      <c r="C64" s="307"/>
      <c r="D64" s="308" t="s">
        <v>477</v>
      </c>
      <c r="E64" s="309"/>
      <c r="F64" s="310"/>
      <c r="G64" s="308" t="s">
        <v>478</v>
      </c>
      <c r="H64" s="310"/>
      <c r="I64" s="5" t="s">
        <v>479</v>
      </c>
      <c r="J64" s="5" t="s">
        <v>480</v>
      </c>
      <c r="K64" s="308" t="s">
        <v>7</v>
      </c>
      <c r="L64" s="310"/>
      <c r="M64" s="4" t="s">
        <v>481</v>
      </c>
      <c r="N64" s="308" t="s">
        <v>482</v>
      </c>
      <c r="O64" s="310"/>
      <c r="P64" s="308" t="s">
        <v>483</v>
      </c>
      <c r="Q64" s="310"/>
      <c r="R64" s="308" t="s">
        <v>484</v>
      </c>
      <c r="S64" s="310"/>
      <c r="T64" s="314" t="s">
        <v>485</v>
      </c>
      <c r="U64" s="315"/>
      <c r="V64" s="315"/>
      <c r="W64" s="315"/>
      <c r="X64" s="315"/>
      <c r="Y64" s="316"/>
    </row>
    <row r="65" spans="2:25" ht="15.75" x14ac:dyDescent="0.25">
      <c r="B65" s="335" t="s">
        <v>269</v>
      </c>
      <c r="C65" s="336"/>
      <c r="D65" s="286"/>
      <c r="E65" s="287"/>
      <c r="F65" s="288"/>
      <c r="G65" s="286"/>
      <c r="H65" s="288"/>
      <c r="I65" s="10"/>
      <c r="J65" s="10"/>
      <c r="K65" s="339">
        <v>29387.33</v>
      </c>
      <c r="L65" s="339"/>
      <c r="M65" s="22">
        <v>7</v>
      </c>
      <c r="N65" s="340">
        <v>114615.75</v>
      </c>
      <c r="O65" s="340"/>
      <c r="P65" s="333"/>
      <c r="Q65" s="334"/>
      <c r="R65" s="304"/>
      <c r="S65" s="305"/>
      <c r="T65" s="291"/>
      <c r="U65" s="292"/>
      <c r="V65" s="292"/>
      <c r="W65" s="292"/>
      <c r="X65" s="292"/>
      <c r="Y65" s="293"/>
    </row>
    <row r="66" spans="2:25" ht="15.75" x14ac:dyDescent="0.25">
      <c r="B66" s="311"/>
      <c r="C66" s="313"/>
      <c r="D66" s="286"/>
      <c r="E66" s="287"/>
      <c r="F66" s="288"/>
      <c r="G66" s="286"/>
      <c r="H66" s="288"/>
      <c r="I66" s="10"/>
      <c r="J66" s="10"/>
      <c r="K66" s="331"/>
      <c r="L66" s="332"/>
      <c r="M66" s="25"/>
      <c r="N66" s="331"/>
      <c r="O66" s="332"/>
      <c r="P66" s="333"/>
      <c r="Q66" s="334"/>
      <c r="R66" s="304"/>
      <c r="S66" s="305"/>
      <c r="T66" s="291"/>
      <c r="U66" s="292"/>
      <c r="V66" s="292"/>
      <c r="W66" s="292"/>
      <c r="X66" s="292"/>
      <c r="Y66" s="293"/>
    </row>
    <row r="67" spans="2:25" ht="15.75" x14ac:dyDescent="0.25">
      <c r="B67" s="311"/>
      <c r="C67" s="313"/>
      <c r="D67" s="286"/>
      <c r="E67" s="287"/>
      <c r="F67" s="288"/>
      <c r="G67" s="286"/>
      <c r="H67" s="288"/>
      <c r="I67" s="10"/>
      <c r="J67" s="10"/>
      <c r="K67" s="286"/>
      <c r="L67" s="288"/>
      <c r="M67" s="18"/>
      <c r="N67" s="286"/>
      <c r="O67" s="288"/>
      <c r="P67" s="329"/>
      <c r="Q67" s="330"/>
      <c r="R67" s="304">
        <f>N65-P65-P66-P67</f>
        <v>114615.75</v>
      </c>
      <c r="S67" s="305"/>
      <c r="T67" s="291"/>
      <c r="U67" s="292"/>
      <c r="V67" s="292"/>
      <c r="W67" s="292"/>
      <c r="X67" s="292"/>
      <c r="Y67" s="293"/>
    </row>
    <row r="68" spans="2:25" ht="15.75" x14ac:dyDescent="0.25">
      <c r="B68" s="311"/>
      <c r="C68" s="313"/>
      <c r="D68" s="286"/>
      <c r="E68" s="287"/>
      <c r="F68" s="288"/>
      <c r="G68" s="286"/>
      <c r="H68" s="288"/>
      <c r="I68" s="10"/>
      <c r="J68" s="10"/>
      <c r="K68" s="286"/>
      <c r="L68" s="288"/>
      <c r="M68" s="18"/>
      <c r="N68" s="286"/>
      <c r="O68" s="288"/>
      <c r="P68" s="329"/>
      <c r="Q68" s="330"/>
      <c r="R68" s="286"/>
      <c r="S68" s="288"/>
      <c r="T68" s="291"/>
      <c r="U68" s="292"/>
      <c r="V68" s="292"/>
      <c r="W68" s="292"/>
      <c r="X68" s="292"/>
      <c r="Y68" s="293"/>
    </row>
    <row r="69" spans="2:25" ht="15.75" x14ac:dyDescent="0.25">
      <c r="B69" s="311"/>
      <c r="C69" s="313"/>
      <c r="D69" s="286"/>
      <c r="E69" s="287"/>
      <c r="F69" s="288"/>
      <c r="G69" s="286"/>
      <c r="H69" s="288"/>
      <c r="I69" s="10"/>
      <c r="J69" s="10"/>
      <c r="K69" s="286"/>
      <c r="L69" s="288"/>
      <c r="M69" s="18"/>
      <c r="N69" s="286"/>
      <c r="O69" s="288"/>
      <c r="P69" s="329"/>
      <c r="Q69" s="330"/>
      <c r="R69" s="286"/>
      <c r="S69" s="288"/>
      <c r="T69" s="291"/>
      <c r="U69" s="292"/>
      <c r="V69" s="292"/>
      <c r="W69" s="292"/>
      <c r="X69" s="292"/>
      <c r="Y69" s="293"/>
    </row>
    <row r="70" spans="2:25" ht="15.75" x14ac:dyDescent="0.25">
      <c r="B70" s="311"/>
      <c r="C70" s="313"/>
      <c r="D70" s="286"/>
      <c r="E70" s="287"/>
      <c r="F70" s="288"/>
      <c r="G70" s="8"/>
      <c r="H70" s="9"/>
      <c r="I70" s="10"/>
      <c r="J70" s="10"/>
      <c r="K70" s="8"/>
      <c r="L70" s="9"/>
      <c r="M70" s="18"/>
      <c r="N70" s="286"/>
      <c r="O70" s="288"/>
      <c r="P70" s="329"/>
      <c r="Q70" s="330"/>
      <c r="R70" s="8"/>
      <c r="S70" s="9"/>
      <c r="T70" s="291"/>
      <c r="U70" s="292"/>
      <c r="V70" s="292"/>
      <c r="W70" s="292"/>
      <c r="X70" s="292"/>
      <c r="Y70" s="293"/>
    </row>
    <row r="71" spans="2:25" ht="15.75" x14ac:dyDescent="0.25">
      <c r="B71" s="311"/>
      <c r="C71" s="313"/>
      <c r="D71" s="286"/>
      <c r="E71" s="287"/>
      <c r="F71" s="288"/>
      <c r="G71" s="8"/>
      <c r="H71" s="9"/>
      <c r="I71" s="10"/>
      <c r="J71" s="10"/>
      <c r="K71" s="8"/>
      <c r="L71" s="9"/>
      <c r="M71" s="18"/>
      <c r="N71" s="286"/>
      <c r="O71" s="288"/>
      <c r="P71" s="329"/>
      <c r="Q71" s="330"/>
      <c r="R71" s="8"/>
      <c r="S71" s="9"/>
      <c r="T71" s="291"/>
      <c r="U71" s="292"/>
      <c r="V71" s="292"/>
      <c r="W71" s="292"/>
      <c r="X71" s="292"/>
      <c r="Y71" s="293"/>
    </row>
    <row r="72" spans="2:25" ht="15.75" x14ac:dyDescent="0.25">
      <c r="B72" s="311"/>
      <c r="C72" s="313"/>
      <c r="D72" s="286"/>
      <c r="E72" s="287"/>
      <c r="F72" s="288"/>
      <c r="G72" s="8"/>
      <c r="H72" s="9"/>
      <c r="I72" s="10"/>
      <c r="J72" s="10"/>
      <c r="K72" s="8"/>
      <c r="L72" s="9"/>
      <c r="M72" s="18"/>
      <c r="N72" s="286"/>
      <c r="O72" s="288"/>
      <c r="P72" s="329"/>
      <c r="Q72" s="330"/>
      <c r="R72" s="8"/>
      <c r="S72" s="9"/>
      <c r="T72" s="291"/>
      <c r="U72" s="292"/>
      <c r="V72" s="292"/>
      <c r="W72" s="292"/>
      <c r="X72" s="292"/>
      <c r="Y72" s="293"/>
    </row>
    <row r="73" spans="2:25" ht="15.75" x14ac:dyDescent="0.25">
      <c r="B73" s="311"/>
      <c r="C73" s="313"/>
      <c r="D73" s="286"/>
      <c r="E73" s="287"/>
      <c r="F73" s="288"/>
      <c r="G73" s="8"/>
      <c r="H73" s="9"/>
      <c r="I73" s="10"/>
      <c r="J73" s="10"/>
      <c r="K73" s="8"/>
      <c r="L73" s="9"/>
      <c r="M73" s="18"/>
      <c r="N73" s="286"/>
      <c r="O73" s="288"/>
      <c r="P73" s="329"/>
      <c r="Q73" s="330"/>
      <c r="R73" s="8"/>
      <c r="S73" s="9"/>
      <c r="T73" s="291"/>
      <c r="U73" s="292"/>
      <c r="V73" s="292"/>
      <c r="W73" s="292"/>
      <c r="X73" s="292"/>
      <c r="Y73" s="293"/>
    </row>
    <row r="74" spans="2:25" ht="15.75" x14ac:dyDescent="0.25">
      <c r="B74" s="311"/>
      <c r="C74" s="313"/>
      <c r="D74" s="286"/>
      <c r="E74" s="287"/>
      <c r="F74" s="288"/>
      <c r="G74" s="286"/>
      <c r="H74" s="288"/>
      <c r="I74" s="10"/>
      <c r="J74" s="10"/>
      <c r="K74" s="286"/>
      <c r="L74" s="288"/>
      <c r="M74" s="18"/>
      <c r="N74" s="286"/>
      <c r="O74" s="288"/>
      <c r="P74" s="329"/>
      <c r="Q74" s="330"/>
      <c r="R74" s="286"/>
      <c r="S74" s="288"/>
      <c r="T74" s="291"/>
      <c r="U74" s="292"/>
      <c r="V74" s="292"/>
      <c r="W74" s="292"/>
      <c r="X74" s="292"/>
      <c r="Y74" s="293"/>
    </row>
    <row r="75" spans="2:25" ht="15.75" x14ac:dyDescent="0.25">
      <c r="B75" s="337"/>
      <c r="C75" s="338"/>
      <c r="D75" s="325"/>
      <c r="E75" s="326"/>
      <c r="F75" s="327"/>
      <c r="G75" s="328"/>
      <c r="H75" s="328"/>
      <c r="I75" s="10"/>
      <c r="J75" s="10"/>
      <c r="K75" s="325"/>
      <c r="L75" s="327"/>
      <c r="M75" s="24"/>
      <c r="N75" s="286"/>
      <c r="O75" s="288"/>
      <c r="P75" s="329"/>
      <c r="Q75" s="330"/>
      <c r="R75" s="325"/>
      <c r="S75" s="327"/>
      <c r="T75" s="322"/>
      <c r="U75" s="323"/>
      <c r="V75" s="323"/>
      <c r="W75" s="323"/>
      <c r="X75" s="323"/>
      <c r="Y75" s="324"/>
    </row>
    <row r="76" spans="2:25" ht="15.75" x14ac:dyDescent="0.25">
      <c r="B76" s="306" t="s">
        <v>268</v>
      </c>
      <c r="C76" s="307"/>
      <c r="D76" s="308" t="s">
        <v>477</v>
      </c>
      <c r="E76" s="309"/>
      <c r="F76" s="310"/>
      <c r="G76" s="308" t="s">
        <v>478</v>
      </c>
      <c r="H76" s="310"/>
      <c r="I76" s="5" t="s">
        <v>479</v>
      </c>
      <c r="J76" s="5" t="s">
        <v>480</v>
      </c>
      <c r="K76" s="308" t="s">
        <v>7</v>
      </c>
      <c r="L76" s="310"/>
      <c r="M76" s="4" t="s">
        <v>481</v>
      </c>
      <c r="N76" s="308" t="s">
        <v>482</v>
      </c>
      <c r="O76" s="310"/>
      <c r="P76" s="308" t="s">
        <v>483</v>
      </c>
      <c r="Q76" s="310"/>
      <c r="R76" s="308" t="s">
        <v>484</v>
      </c>
      <c r="S76" s="310"/>
      <c r="T76" s="314" t="s">
        <v>485</v>
      </c>
      <c r="U76" s="315"/>
      <c r="V76" s="315"/>
      <c r="W76" s="315"/>
      <c r="X76" s="315"/>
      <c r="Y76" s="316"/>
    </row>
    <row r="77" spans="2:25" ht="15.75" x14ac:dyDescent="0.25">
      <c r="B77" s="311" t="s">
        <v>275</v>
      </c>
      <c r="C77" s="312"/>
      <c r="D77" s="286"/>
      <c r="E77" s="287"/>
      <c r="F77" s="288"/>
      <c r="G77" s="286"/>
      <c r="H77" s="288"/>
      <c r="I77" s="10"/>
      <c r="J77" s="10"/>
      <c r="K77" s="319">
        <v>28726.080000000002</v>
      </c>
      <c r="L77" s="299"/>
      <c r="M77" s="26">
        <v>8</v>
      </c>
      <c r="N77" s="300">
        <v>102853.8</v>
      </c>
      <c r="O77" s="301"/>
      <c r="P77" s="320"/>
      <c r="Q77" s="321"/>
      <c r="R77" s="304">
        <f>N77-P77-P78-P79-P80-P81-P82-P83-P84-P85-P86</f>
        <v>102853.8</v>
      </c>
      <c r="S77" s="305"/>
      <c r="T77" s="291"/>
      <c r="U77" s="292"/>
      <c r="V77" s="292"/>
      <c r="W77" s="292"/>
      <c r="X77" s="292"/>
      <c r="Y77" s="293"/>
    </row>
    <row r="78" spans="2:25" ht="15.75" x14ac:dyDescent="0.25">
      <c r="B78" s="311"/>
      <c r="C78" s="312"/>
      <c r="D78" s="286"/>
      <c r="E78" s="287"/>
      <c r="F78" s="288"/>
      <c r="G78" s="286"/>
      <c r="H78" s="288"/>
      <c r="I78" s="10"/>
      <c r="J78" s="10"/>
      <c r="K78" s="286"/>
      <c r="L78" s="288"/>
      <c r="M78" s="18"/>
      <c r="N78" s="286"/>
      <c r="O78" s="288"/>
      <c r="P78" s="317"/>
      <c r="Q78" s="318"/>
      <c r="R78" s="286"/>
      <c r="S78" s="288"/>
      <c r="T78" s="291"/>
      <c r="U78" s="292"/>
      <c r="V78" s="292"/>
      <c r="W78" s="292"/>
      <c r="X78" s="292"/>
      <c r="Y78" s="293"/>
    </row>
    <row r="79" spans="2:25" ht="15.75" x14ac:dyDescent="0.25">
      <c r="B79" s="311"/>
      <c r="C79" s="312"/>
      <c r="D79" s="286"/>
      <c r="E79" s="287"/>
      <c r="F79" s="288"/>
      <c r="G79" s="286"/>
      <c r="H79" s="288"/>
      <c r="I79" s="10"/>
      <c r="J79" s="10"/>
      <c r="K79" s="286"/>
      <c r="L79" s="288"/>
      <c r="M79" s="18"/>
      <c r="N79" s="286"/>
      <c r="O79" s="288"/>
      <c r="P79" s="317"/>
      <c r="Q79" s="318"/>
      <c r="R79" s="286"/>
      <c r="S79" s="288"/>
      <c r="T79" s="291"/>
      <c r="U79" s="292"/>
      <c r="V79" s="292"/>
      <c r="W79" s="292"/>
      <c r="X79" s="292"/>
      <c r="Y79" s="293"/>
    </row>
    <row r="80" spans="2:25" ht="15.75" x14ac:dyDescent="0.25">
      <c r="B80" s="311"/>
      <c r="C80" s="312"/>
      <c r="D80" s="286"/>
      <c r="E80" s="287"/>
      <c r="F80" s="288"/>
      <c r="G80" s="286"/>
      <c r="H80" s="288"/>
      <c r="I80" s="10"/>
      <c r="J80" s="10"/>
      <c r="K80" s="286"/>
      <c r="L80" s="288"/>
      <c r="M80" s="18"/>
      <c r="N80" s="286"/>
      <c r="O80" s="288"/>
      <c r="P80" s="317"/>
      <c r="Q80" s="318"/>
      <c r="R80" s="286"/>
      <c r="S80" s="288"/>
      <c r="T80" s="291"/>
      <c r="U80" s="292"/>
      <c r="V80" s="292"/>
      <c r="W80" s="292"/>
      <c r="X80" s="292"/>
      <c r="Y80" s="293"/>
    </row>
    <row r="81" spans="2:25" ht="15.75" x14ac:dyDescent="0.25">
      <c r="B81" s="311"/>
      <c r="C81" s="312"/>
      <c r="D81" s="286"/>
      <c r="E81" s="287"/>
      <c r="F81" s="288"/>
      <c r="G81" s="286"/>
      <c r="H81" s="288"/>
      <c r="I81" s="10"/>
      <c r="J81" s="10"/>
      <c r="K81" s="286"/>
      <c r="L81" s="288"/>
      <c r="M81" s="18"/>
      <c r="N81" s="286"/>
      <c r="O81" s="288"/>
      <c r="P81" s="317"/>
      <c r="Q81" s="318"/>
      <c r="R81" s="286"/>
      <c r="S81" s="288"/>
      <c r="T81" s="291"/>
      <c r="U81" s="292"/>
      <c r="V81" s="292"/>
      <c r="W81" s="292"/>
      <c r="X81" s="292"/>
      <c r="Y81" s="293"/>
    </row>
    <row r="82" spans="2:25" ht="15.75" x14ac:dyDescent="0.25">
      <c r="B82" s="311"/>
      <c r="C82" s="312"/>
      <c r="D82" s="286"/>
      <c r="E82" s="287"/>
      <c r="F82" s="288"/>
      <c r="G82" s="286"/>
      <c r="H82" s="288"/>
      <c r="I82" s="10"/>
      <c r="J82" s="10"/>
      <c r="K82" s="286"/>
      <c r="L82" s="288"/>
      <c r="M82" s="18"/>
      <c r="N82" s="286"/>
      <c r="O82" s="288"/>
      <c r="P82" s="317"/>
      <c r="Q82" s="318"/>
      <c r="R82" s="286"/>
      <c r="S82" s="288"/>
      <c r="T82" s="291"/>
      <c r="U82" s="292"/>
      <c r="V82" s="292"/>
      <c r="W82" s="292"/>
      <c r="X82" s="292"/>
      <c r="Y82" s="293"/>
    </row>
    <row r="83" spans="2:25" ht="15.75" x14ac:dyDescent="0.25">
      <c r="B83" s="311"/>
      <c r="C83" s="313"/>
      <c r="D83" s="286"/>
      <c r="E83" s="287"/>
      <c r="F83" s="288"/>
      <c r="G83" s="286"/>
      <c r="H83" s="288"/>
      <c r="I83" s="10"/>
      <c r="J83" s="10"/>
      <c r="K83" s="286"/>
      <c r="L83" s="288"/>
      <c r="M83" s="18"/>
      <c r="N83" s="286"/>
      <c r="O83" s="288"/>
      <c r="P83" s="317"/>
      <c r="Q83" s="318"/>
      <c r="R83" s="286"/>
      <c r="S83" s="288"/>
      <c r="T83" s="291"/>
      <c r="U83" s="292"/>
      <c r="V83" s="292"/>
      <c r="W83" s="292"/>
      <c r="X83" s="292"/>
      <c r="Y83" s="293"/>
    </row>
    <row r="84" spans="2:25" ht="15.75" x14ac:dyDescent="0.25">
      <c r="B84" s="311"/>
      <c r="C84" s="313"/>
      <c r="D84" s="8"/>
      <c r="E84" s="18"/>
      <c r="F84" s="9"/>
      <c r="G84" s="286"/>
      <c r="H84" s="288"/>
      <c r="I84" s="10"/>
      <c r="J84" s="10"/>
      <c r="K84" s="8"/>
      <c r="L84" s="9"/>
      <c r="M84" s="18"/>
      <c r="N84" s="286"/>
      <c r="O84" s="288"/>
      <c r="P84" s="317"/>
      <c r="Q84" s="318"/>
      <c r="R84" s="8"/>
      <c r="S84" s="9"/>
      <c r="T84" s="291"/>
      <c r="U84" s="292"/>
      <c r="V84" s="292"/>
      <c r="W84" s="292"/>
      <c r="X84" s="292"/>
      <c r="Y84" s="293"/>
    </row>
    <row r="85" spans="2:25" ht="15.75" x14ac:dyDescent="0.25">
      <c r="B85" s="311"/>
      <c r="C85" s="313"/>
      <c r="D85" s="8"/>
      <c r="E85" s="18"/>
      <c r="F85" s="9"/>
      <c r="G85" s="286"/>
      <c r="H85" s="288"/>
      <c r="I85" s="10"/>
      <c r="J85" s="10"/>
      <c r="K85" s="8"/>
      <c r="L85" s="9"/>
      <c r="M85" s="18"/>
      <c r="N85" s="286"/>
      <c r="O85" s="288"/>
      <c r="P85" s="317"/>
      <c r="Q85" s="318"/>
      <c r="R85" s="8"/>
      <c r="S85" s="9"/>
      <c r="T85" s="291"/>
      <c r="U85" s="292"/>
      <c r="V85" s="292"/>
      <c r="W85" s="292"/>
      <c r="X85" s="292"/>
      <c r="Y85" s="293"/>
    </row>
    <row r="86" spans="2:25" ht="15.75" x14ac:dyDescent="0.25">
      <c r="B86" s="311"/>
      <c r="C86" s="313"/>
      <c r="D86" s="8"/>
      <c r="E86" s="18"/>
      <c r="F86" s="9"/>
      <c r="G86" s="286"/>
      <c r="H86" s="288"/>
      <c r="I86" s="10"/>
      <c r="J86" s="10"/>
      <c r="K86" s="8"/>
      <c r="L86" s="9"/>
      <c r="M86" s="18"/>
      <c r="N86" s="286"/>
      <c r="O86" s="288"/>
      <c r="P86" s="317"/>
      <c r="Q86" s="318"/>
      <c r="R86" s="8"/>
      <c r="S86" s="9"/>
      <c r="T86" s="291"/>
      <c r="U86" s="292"/>
      <c r="V86" s="292"/>
      <c r="W86" s="292"/>
      <c r="X86" s="292"/>
      <c r="Y86" s="293"/>
    </row>
    <row r="87" spans="2:25" ht="15.75" x14ac:dyDescent="0.25">
      <c r="B87" s="306" t="s">
        <v>268</v>
      </c>
      <c r="C87" s="307"/>
      <c r="D87" s="308" t="s">
        <v>477</v>
      </c>
      <c r="E87" s="309"/>
      <c r="F87" s="310"/>
      <c r="G87" s="308" t="s">
        <v>478</v>
      </c>
      <c r="H87" s="310"/>
      <c r="I87" s="5" t="s">
        <v>479</v>
      </c>
      <c r="J87" s="5" t="s">
        <v>480</v>
      </c>
      <c r="K87" s="308" t="s">
        <v>7</v>
      </c>
      <c r="L87" s="310"/>
      <c r="M87" s="4" t="s">
        <v>481</v>
      </c>
      <c r="N87" s="308" t="s">
        <v>482</v>
      </c>
      <c r="O87" s="310"/>
      <c r="P87" s="308" t="s">
        <v>483</v>
      </c>
      <c r="Q87" s="310"/>
      <c r="R87" s="308" t="s">
        <v>484</v>
      </c>
      <c r="S87" s="310"/>
      <c r="T87" s="314" t="s">
        <v>485</v>
      </c>
      <c r="U87" s="315"/>
      <c r="V87" s="315"/>
      <c r="W87" s="315"/>
      <c r="X87" s="315"/>
      <c r="Y87" s="316"/>
    </row>
    <row r="88" spans="2:25" ht="15.75" x14ac:dyDescent="0.25">
      <c r="B88" s="294" t="s">
        <v>273</v>
      </c>
      <c r="C88" s="294"/>
      <c r="D88" s="295"/>
      <c r="E88" s="296"/>
      <c r="F88" s="297"/>
      <c r="G88" s="295"/>
      <c r="H88" s="297"/>
      <c r="I88" s="27"/>
      <c r="J88" s="27"/>
      <c r="K88" s="298">
        <v>0</v>
      </c>
      <c r="L88" s="299"/>
      <c r="M88" s="26"/>
      <c r="N88" s="300">
        <v>64004</v>
      </c>
      <c r="O88" s="301"/>
      <c r="P88" s="302"/>
      <c r="Q88" s="303"/>
      <c r="R88" s="304">
        <f>N88-P88-P89-P90-P91-P92-P93-P94-P95-P96</f>
        <v>64004</v>
      </c>
      <c r="S88" s="305"/>
      <c r="T88" s="296"/>
      <c r="U88" s="296"/>
      <c r="V88" s="296"/>
      <c r="W88" s="296"/>
      <c r="X88" s="296"/>
      <c r="Y88" s="297"/>
    </row>
    <row r="89" spans="2:25" ht="15.75" x14ac:dyDescent="0.25">
      <c r="B89" s="294"/>
      <c r="C89" s="294"/>
      <c r="D89" s="286"/>
      <c r="E89" s="287"/>
      <c r="F89" s="288"/>
      <c r="G89" s="286"/>
      <c r="H89" s="288"/>
      <c r="I89" s="28"/>
      <c r="J89" s="28"/>
      <c r="K89" s="286"/>
      <c r="L89" s="288"/>
      <c r="M89" s="18"/>
      <c r="N89" s="286"/>
      <c r="O89" s="288"/>
      <c r="P89" s="289"/>
      <c r="Q89" s="290"/>
      <c r="R89" s="286"/>
      <c r="S89" s="288"/>
      <c r="T89" s="291"/>
      <c r="U89" s="292"/>
      <c r="V89" s="292"/>
      <c r="W89" s="292"/>
      <c r="X89" s="292"/>
      <c r="Y89" s="293"/>
    </row>
    <row r="90" spans="2:25" ht="15.75" x14ac:dyDescent="0.25">
      <c r="B90" s="294"/>
      <c r="C90" s="294"/>
      <c r="D90" s="286"/>
      <c r="E90" s="287"/>
      <c r="F90" s="288"/>
      <c r="G90" s="286"/>
      <c r="H90" s="288"/>
      <c r="I90" s="28"/>
      <c r="J90" s="28"/>
      <c r="K90" s="286"/>
      <c r="L90" s="288"/>
      <c r="M90" s="18"/>
      <c r="N90" s="286"/>
      <c r="O90" s="288"/>
      <c r="P90" s="289"/>
      <c r="Q90" s="290"/>
      <c r="R90" s="286"/>
      <c r="S90" s="288"/>
      <c r="T90" s="291"/>
      <c r="U90" s="292"/>
      <c r="V90" s="292"/>
      <c r="W90" s="292"/>
      <c r="X90" s="292"/>
      <c r="Y90" s="293"/>
    </row>
    <row r="91" spans="2:25" ht="15.75" x14ac:dyDescent="0.25">
      <c r="B91" s="294"/>
      <c r="C91" s="294"/>
      <c r="D91" s="286"/>
      <c r="E91" s="287"/>
      <c r="F91" s="288"/>
      <c r="G91" s="286"/>
      <c r="H91" s="288"/>
      <c r="I91" s="28"/>
      <c r="J91" s="28"/>
      <c r="K91" s="286"/>
      <c r="L91" s="288"/>
      <c r="M91" s="18"/>
      <c r="N91" s="286"/>
      <c r="O91" s="288"/>
      <c r="P91" s="289"/>
      <c r="Q91" s="290"/>
      <c r="R91" s="286"/>
      <c r="S91" s="288"/>
      <c r="T91" s="291"/>
      <c r="U91" s="292"/>
      <c r="V91" s="292"/>
      <c r="W91" s="292"/>
      <c r="X91" s="292"/>
      <c r="Y91" s="293"/>
    </row>
    <row r="92" spans="2:25" ht="15.75" x14ac:dyDescent="0.25">
      <c r="B92" s="294"/>
      <c r="C92" s="294"/>
      <c r="D92" s="286"/>
      <c r="E92" s="287"/>
      <c r="F92" s="288"/>
      <c r="G92" s="286"/>
      <c r="H92" s="288"/>
      <c r="I92" s="10"/>
      <c r="J92" s="28"/>
      <c r="K92" s="286"/>
      <c r="L92" s="288"/>
      <c r="M92" s="18"/>
      <c r="N92" s="286"/>
      <c r="O92" s="288"/>
      <c r="P92" s="289"/>
      <c r="Q92" s="290"/>
      <c r="R92" s="286"/>
      <c r="S92" s="288"/>
      <c r="T92" s="291"/>
      <c r="U92" s="292"/>
      <c r="V92" s="292"/>
      <c r="W92" s="292"/>
      <c r="X92" s="292"/>
      <c r="Y92" s="293"/>
    </row>
    <row r="93" spans="2:25" ht="15.75" x14ac:dyDescent="0.25">
      <c r="B93" s="294"/>
      <c r="C93" s="294"/>
      <c r="D93" s="286"/>
      <c r="E93" s="287"/>
      <c r="F93" s="288"/>
      <c r="G93" s="286"/>
      <c r="H93" s="288"/>
      <c r="I93" s="10"/>
      <c r="J93" s="10"/>
      <c r="K93" s="286"/>
      <c r="L93" s="288"/>
      <c r="M93" s="18"/>
      <c r="N93" s="8"/>
      <c r="O93" s="9"/>
      <c r="P93" s="289"/>
      <c r="Q93" s="290"/>
      <c r="R93" s="286"/>
      <c r="S93" s="288"/>
      <c r="T93" s="291"/>
      <c r="U93" s="292"/>
      <c r="V93" s="292"/>
      <c r="W93" s="292"/>
      <c r="X93" s="292"/>
      <c r="Y93" s="293"/>
    </row>
    <row r="94" spans="2:25" ht="15.75" x14ac:dyDescent="0.25">
      <c r="B94" s="294"/>
      <c r="C94" s="294"/>
      <c r="D94" s="286"/>
      <c r="E94" s="287"/>
      <c r="F94" s="288"/>
      <c r="G94" s="8"/>
      <c r="H94" s="9"/>
      <c r="I94" s="10"/>
      <c r="J94" s="10"/>
      <c r="K94" s="286"/>
      <c r="L94" s="288"/>
      <c r="M94" s="18"/>
      <c r="N94" s="8"/>
      <c r="O94" s="9"/>
      <c r="P94" s="289"/>
      <c r="Q94" s="290"/>
      <c r="R94" s="8"/>
      <c r="S94" s="9"/>
      <c r="T94" s="291"/>
      <c r="U94" s="292"/>
      <c r="V94" s="292"/>
      <c r="W94" s="292"/>
      <c r="X94" s="292"/>
      <c r="Y94" s="293"/>
    </row>
    <row r="95" spans="2:25" ht="15.75" x14ac:dyDescent="0.25">
      <c r="B95" s="294"/>
      <c r="C95" s="294"/>
      <c r="D95" s="286"/>
      <c r="E95" s="287"/>
      <c r="F95" s="288"/>
      <c r="G95" s="8"/>
      <c r="H95" s="9"/>
      <c r="I95" s="10"/>
      <c r="J95" s="10"/>
      <c r="K95" s="286"/>
      <c r="L95" s="288"/>
      <c r="M95" s="18"/>
      <c r="N95" s="8"/>
      <c r="O95" s="9"/>
      <c r="P95" s="289"/>
      <c r="Q95" s="290"/>
      <c r="R95" s="8"/>
      <c r="S95" s="9"/>
      <c r="T95" s="291"/>
      <c r="U95" s="292"/>
      <c r="V95" s="292"/>
      <c r="W95" s="292"/>
      <c r="X95" s="292"/>
      <c r="Y95" s="293"/>
    </row>
    <row r="96" spans="2:25" ht="15.75" x14ac:dyDescent="0.25">
      <c r="B96" s="294"/>
      <c r="C96" s="294"/>
      <c r="D96" s="286"/>
      <c r="E96" s="287"/>
      <c r="F96" s="288"/>
      <c r="G96" s="8"/>
      <c r="H96" s="9"/>
      <c r="I96" s="10"/>
      <c r="J96" s="10"/>
      <c r="K96" s="286"/>
      <c r="L96" s="288"/>
      <c r="M96" s="18"/>
      <c r="N96" s="8"/>
      <c r="O96" s="9"/>
      <c r="P96" s="289"/>
      <c r="Q96" s="290"/>
      <c r="R96" s="8"/>
      <c r="S96" s="9"/>
      <c r="T96" s="291"/>
      <c r="U96" s="292"/>
      <c r="V96" s="292"/>
      <c r="W96" s="292"/>
      <c r="X96" s="292"/>
      <c r="Y96" s="293"/>
    </row>
  </sheetData>
  <mergeCells count="586"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2023-05-22T17:44:40Z</cp:lastPrinted>
  <dcterms:created xsi:type="dcterms:W3CDTF">2022-09-30T11:40:18Z</dcterms:created>
  <dcterms:modified xsi:type="dcterms:W3CDTF">2023-11-17T19:31:53Z</dcterms:modified>
</cp:coreProperties>
</file>